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312" windowWidth="10572" windowHeight="7548" activeTab="1"/>
  </bookViews>
  <sheets>
    <sheet name="PARAMETRES" sheetId="1" r:id="rId1"/>
    <sheet name="SIMULATION" sheetId="2" r:id="rId2"/>
  </sheets>
  <externalReferences>
    <externalReference r:id="rId5"/>
  </externalReferences>
  <definedNames>
    <definedName name="_xlfn.COUNTIFS" hidden="1">#NAME?</definedName>
    <definedName name="DEB_EQUIP">'[1]CHARTE'!$F$37:$H$59</definedName>
    <definedName name="DES_ARB_1">'[1]CHARTE'!$G$14</definedName>
    <definedName name="DES_ARB_21">'[1]CHARTE'!$G$15</definedName>
    <definedName name="DES_ARB_FOR_1">'[1]CHARTE'!$G$12</definedName>
    <definedName name="DES_ARB_FOR_21">'[1]CHARTE'!$G$13</definedName>
    <definedName name="ECOLE_VAL">'PARAMETRES'!$M$23</definedName>
    <definedName name="EXAM_VAL">'PARAMETRES'!$M$16</definedName>
    <definedName name="Excel_BuiltIn_Database">#REF!</definedName>
    <definedName name="FIDEL_ANNEE">'PARAMETRES'!$M$5</definedName>
    <definedName name="FIDEL_VAL">'PARAMETRES'!$M$6</definedName>
    <definedName name="FORM_SEUIL">'PARAMETRES'!$M$17</definedName>
    <definedName name="FORMATEUR_VAL">'PARAMETRES'!$M$15</definedName>
    <definedName name="LABEL_VAL">'PARAMETRES'!#REF!</definedName>
    <definedName name="LIST_CAT_FIN">'PARAMETRES'!$F$4:$F$10</definedName>
    <definedName name="LIST_FEM">'PARAMETRES'!$A$4:$A$17</definedName>
    <definedName name="LIST_MASC">'PARAMETRES'!$A$19:$A$32</definedName>
    <definedName name="MAJ_FORM_UP_SEUIL">'PARAMETRES'!$M$19</definedName>
    <definedName name="MAJ_PARRAIN_UP_SEUIL">'PARAMETRES'!$M$11</definedName>
    <definedName name="MAJ_RENC_UP_SEUIL">'PARAMETRES'!$M$9</definedName>
    <definedName name="MAJ_TUTEUR_UP_SEUIL">'PARAMETRES'!$M$13</definedName>
    <definedName name="PARRAIN_SEUIL">'PARAMETRES'!$M$10</definedName>
    <definedName name="PEN_FIN">'PARAMETRES'!$F$4:$I$10</definedName>
    <definedName name="PEN_FIN_ARB_MIN">'PARAMETRES'!$H$11</definedName>
    <definedName name="PEN_FIN_OTM_MIN">'PARAMETRES'!$I$11</definedName>
    <definedName name="PLAFOND_OFF">'PARAMETRES'!$M$22</definedName>
    <definedName name="PLAFOND_TUTEUR">'PARAMETRES'!$M$14</definedName>
    <definedName name="QUOTA_DES">'[1]CHARTE'!$C$14</definedName>
    <definedName name="QUOTA_DES_FOR">'[1]CHARTE'!$C$12</definedName>
    <definedName name="RENC_SEUIL">'PARAMETRES'!$M$7</definedName>
    <definedName name="SEUIL_OFF_CLUB">'PARAMETRES'!$M$20</definedName>
    <definedName name="SYNTHESE">#REF!</definedName>
    <definedName name="TAB_DEBITS">'PARAMETRES'!$A$2:$C$31</definedName>
    <definedName name="TUTEUR_SEUIL">'PARAMETRES'!$M$12</definedName>
    <definedName name="VAL_A">'PARAMETRES'!$G$2</definedName>
    <definedName name="VAL_OFF_CLUB">'PARAMETRES'!$M$21</definedName>
    <definedName name="VAL_RENC">'PARAMETRES'!$M$8</definedName>
    <definedName name="VAL_RENC_FORM">'PARAMETRES'!$M$18</definedName>
    <definedName name="VAL_X">'PARAMETRES'!$M$4</definedName>
    <definedName name="VAL_Y">#REF!</definedName>
    <definedName name="VAL_Z">#REF!</definedName>
  </definedNames>
  <calcPr fullCalcOnLoad="1"/>
</workbook>
</file>

<file path=xl/comments1.xml><?xml version="1.0" encoding="utf-8"?>
<comments xmlns="http://schemas.openxmlformats.org/spreadsheetml/2006/main">
  <authors>
    <author>Secretaire General</author>
  </authors>
  <commentList>
    <comment ref="C8" authorId="0">
      <text>
        <r>
          <rPr>
            <b/>
            <sz val="9"/>
            <rFont val="Tahoma"/>
            <family val="2"/>
          </rPr>
          <t>Secretaire General:</t>
        </r>
        <r>
          <rPr>
            <sz val="9"/>
            <rFont val="Tahoma"/>
            <family val="2"/>
          </rPr>
          <t xml:space="preserve">
Pas de désignation donc pas d'engagement</t>
        </r>
      </text>
    </comment>
    <comment ref="C11" authorId="0">
      <text>
        <r>
          <rPr>
            <b/>
            <sz val="9"/>
            <rFont val="Tahoma"/>
            <family val="2"/>
          </rPr>
          <t>Secretaire General:</t>
        </r>
        <r>
          <rPr>
            <sz val="9"/>
            <rFont val="Tahoma"/>
            <family val="2"/>
          </rPr>
          <t xml:space="preserve">
Pas d'engagement à ce niveau - OTM Clubs</t>
        </r>
      </text>
    </comment>
    <comment ref="C26" authorId="0">
      <text>
        <r>
          <rPr>
            <b/>
            <sz val="9"/>
            <rFont val="Tahoma"/>
            <family val="2"/>
          </rPr>
          <t>Secretaire General:</t>
        </r>
        <r>
          <rPr>
            <sz val="9"/>
            <rFont val="Tahoma"/>
            <family val="2"/>
          </rPr>
          <t xml:space="preserve">
Pas d'obligation - OTM Clubs</t>
        </r>
      </text>
    </comment>
  </commentList>
</comments>
</file>

<file path=xl/sharedStrings.xml><?xml version="1.0" encoding="utf-8"?>
<sst xmlns="http://schemas.openxmlformats.org/spreadsheetml/2006/main" count="256" uniqueCount="153">
  <si>
    <t>NOM</t>
  </si>
  <si>
    <t>TOTAL</t>
  </si>
  <si>
    <t>NM1 / LF2</t>
  </si>
  <si>
    <t>CLUB :</t>
  </si>
  <si>
    <t>TOTAL DES DEBITS</t>
  </si>
  <si>
    <t>Equipe 1</t>
  </si>
  <si>
    <t>Equipe 2</t>
  </si>
  <si>
    <t>Equipe 3</t>
  </si>
  <si>
    <t>Equipe 4</t>
  </si>
  <si>
    <t>Niv</t>
  </si>
  <si>
    <t>Val_Arb</t>
  </si>
  <si>
    <t>Val_OTM</t>
  </si>
  <si>
    <t>Nbr Eq</t>
  </si>
  <si>
    <t>Déb_Arb</t>
  </si>
  <si>
    <t>Deb_OTM</t>
  </si>
  <si>
    <t>Seniors</t>
  </si>
  <si>
    <t>Fém</t>
  </si>
  <si>
    <t>Masc</t>
  </si>
  <si>
    <t>U20</t>
  </si>
  <si>
    <t>U18/U17</t>
  </si>
  <si>
    <t>U15</t>
  </si>
  <si>
    <t>TOTAL DEBIT</t>
  </si>
  <si>
    <t>TOTAL DES CREDITS</t>
  </si>
  <si>
    <t>ARB</t>
  </si>
  <si>
    <t>Oui</t>
  </si>
  <si>
    <t>OTM</t>
  </si>
  <si>
    <t>Non</t>
  </si>
  <si>
    <t>Prénom</t>
  </si>
  <si>
    <t>Fonction</t>
  </si>
  <si>
    <t>Désignations</t>
  </si>
  <si>
    <t>Parrainnage</t>
  </si>
  <si>
    <t>Tutorat</t>
  </si>
  <si>
    <t>Formateur</t>
  </si>
  <si>
    <t>Total</t>
  </si>
  <si>
    <t>Valeur Bleue</t>
  </si>
  <si>
    <t>Valeur Rouge</t>
  </si>
  <si>
    <t>Nb match</t>
  </si>
  <si>
    <t>Val</t>
  </si>
  <si>
    <t>Nbre</t>
  </si>
  <si>
    <t>TOTAL CREDIT  INDIV</t>
  </si>
  <si>
    <t>Valeur Bleu</t>
  </si>
  <si>
    <t>TOTAL CREDIT COLL.</t>
  </si>
  <si>
    <t>NF2 / NF3</t>
  </si>
  <si>
    <t>Régional Senior / CFJ</t>
  </si>
  <si>
    <t>SOLDE</t>
  </si>
  <si>
    <t>PENALITE FINANCIERE EVENTUELLE =</t>
  </si>
  <si>
    <t>Fidélité</t>
  </si>
  <si>
    <t>Nbr Année</t>
  </si>
  <si>
    <t>Réussite à l'examen</t>
  </si>
  <si>
    <t>OFFICIELS CLUBS VALIDES CDO</t>
  </si>
  <si>
    <t>OFFICIELS FORMES DANS L'ANNEE</t>
  </si>
  <si>
    <t>OFFICIELS ENGAGES POUR LE CLUB</t>
  </si>
  <si>
    <t>Oui / Non</t>
  </si>
  <si>
    <t>Filleul (Nom)</t>
  </si>
  <si>
    <t>PRO B</t>
  </si>
  <si>
    <t>NM1</t>
  </si>
  <si>
    <t>LFB</t>
  </si>
  <si>
    <t>LF2</t>
  </si>
  <si>
    <t>NF1</t>
  </si>
  <si>
    <t>NF2</t>
  </si>
  <si>
    <t>NF3</t>
  </si>
  <si>
    <t>RF1</t>
  </si>
  <si>
    <t>RF2/3/4</t>
  </si>
  <si>
    <t>DF1</t>
  </si>
  <si>
    <t>PROA</t>
  </si>
  <si>
    <t>NM2</t>
  </si>
  <si>
    <t>NM3</t>
  </si>
  <si>
    <t>RM1</t>
  </si>
  <si>
    <t>RM2/3/4</t>
  </si>
  <si>
    <t>DM1</t>
  </si>
  <si>
    <t>NIV</t>
  </si>
  <si>
    <t>NM2 / NF1</t>
  </si>
  <si>
    <t>TAB_DEBITS</t>
  </si>
  <si>
    <t>BILAN GENERAL / CALCUL DU RESPECT DES ENGAGEMENTS</t>
  </si>
  <si>
    <t>PEN_FIN</t>
  </si>
  <si>
    <t xml:space="preserve">CREDIT ANTERIEUR POINTS PASSION CLUB = </t>
  </si>
  <si>
    <t xml:space="preserve">CREDIT DE POINTS PASSION CLUB = </t>
  </si>
  <si>
    <t>TAB_CREDITS</t>
  </si>
  <si>
    <t>Oui/Non</t>
  </si>
  <si>
    <t>Validation CDO</t>
  </si>
  <si>
    <t>INTITULES</t>
  </si>
  <si>
    <t>VALEUR DE X</t>
  </si>
  <si>
    <t>Majoration pour fidélité dans un club</t>
  </si>
  <si>
    <t>Seuil de valorisation rencontres parrainées</t>
  </si>
  <si>
    <t>Valorisation formateur</t>
  </si>
  <si>
    <t>Seuil de valorisation des rencontres arbitres formés</t>
  </si>
  <si>
    <t>VAL_X</t>
  </si>
  <si>
    <t>FIDEL_VAL</t>
  </si>
  <si>
    <t>FIDEL_ANNEE</t>
  </si>
  <si>
    <t>RENC_SEUIL</t>
  </si>
  <si>
    <t>PARRAIN_SEUIL</t>
  </si>
  <si>
    <t>TUTEUR_SEUIL</t>
  </si>
  <si>
    <t>EXAM_VAL</t>
  </si>
  <si>
    <t>FORM_SEUIL</t>
  </si>
  <si>
    <t>FORMATEUR_VAL</t>
  </si>
  <si>
    <t>Plafond de valorisation d'un officiel</t>
  </si>
  <si>
    <t>PLAFOND_OFF</t>
  </si>
  <si>
    <t>Valorisation Ecole Arbitrage</t>
  </si>
  <si>
    <t>ECOLE_VAL</t>
  </si>
  <si>
    <t>VALEUR</t>
  </si>
  <si>
    <t>NOM DE FORMULE</t>
  </si>
  <si>
    <t>DF2</t>
  </si>
  <si>
    <t>DF3/4</t>
  </si>
  <si>
    <t>DM2</t>
  </si>
  <si>
    <t>DM3/4</t>
  </si>
  <si>
    <t>Seuil de valorisation rencontres officiées</t>
  </si>
  <si>
    <t>Nombre d'années de fidélité dans le club minimum</t>
  </si>
  <si>
    <t>Seuil de valorisation pour un officiel club</t>
  </si>
  <si>
    <t>Rencontres</t>
  </si>
  <si>
    <t>Parrainage</t>
  </si>
  <si>
    <t>Jeunes officiels</t>
  </si>
  <si>
    <t>Valorisation d'un officiel club au-delà du seuil</t>
  </si>
  <si>
    <t>Officiel club</t>
  </si>
  <si>
    <t>Majoration au-delà du seuil</t>
  </si>
  <si>
    <t>Valorisation de la rencontre</t>
  </si>
  <si>
    <t>VAL_RENC</t>
  </si>
  <si>
    <t>MAJ_RENC_UP_SEUIL</t>
  </si>
  <si>
    <t>MAJ_PARRAIN_UP_SEUIL</t>
  </si>
  <si>
    <t>MAJ_TUTEUR_UP_SEUIL</t>
  </si>
  <si>
    <t>Plafond de rencontres tutorées</t>
  </si>
  <si>
    <t>PLAFOND_TUTEUR</t>
  </si>
  <si>
    <t>MAJ_FORM_UP_SEUIL</t>
  </si>
  <si>
    <t>VAL_RENC_FORM</t>
  </si>
  <si>
    <t>VAL_OFF_CLUB</t>
  </si>
  <si>
    <t>SEUIL_OFF_CLUB</t>
  </si>
  <si>
    <t>Ecole d'Arbitrage niveau 2</t>
  </si>
  <si>
    <t>U13</t>
  </si>
  <si>
    <t>PRO A / PRO B / LFB</t>
  </si>
  <si>
    <t>Départemental Senior / CRJ</t>
  </si>
  <si>
    <t>Solde ARB et 
Solde OTM Créditeur  ?</t>
  </si>
  <si>
    <t>Pénalité financière minimale</t>
  </si>
  <si>
    <t>Equipe 5</t>
  </si>
  <si>
    <t>Equipe 6</t>
  </si>
  <si>
    <t>Equipe 7</t>
  </si>
  <si>
    <t>Equipe 8</t>
  </si>
  <si>
    <t>Jeu. Fém. Elite</t>
  </si>
  <si>
    <t>Jeu. Fém. IR</t>
  </si>
  <si>
    <t>Jeu. Fém. Rég.</t>
  </si>
  <si>
    <t>Jeu. Fém. Dpt</t>
  </si>
  <si>
    <r>
      <t xml:space="preserve">Les clubs faisant une simulation avec cet outil sont invités 
à transmettre leur fichier finalisé à 
</t>
    </r>
    <r>
      <rPr>
        <b/>
        <u val="single"/>
        <sz val="16"/>
        <color indexed="8"/>
        <rFont val="Calibri"/>
        <family val="2"/>
      </rPr>
      <t xml:space="preserve">chartedesofficiels@ffbb.com </t>
    </r>
    <r>
      <rPr>
        <sz val="11"/>
        <color theme="1"/>
        <rFont val="Calibri"/>
        <family val="2"/>
      </rPr>
      <t xml:space="preserve">
pour contribuer à la simulation nationale</t>
    </r>
  </si>
  <si>
    <t>NE SAISIR QUE DES VALEURS DANS LES CELLULES JAUNES</t>
  </si>
  <si>
    <t>Pour une CTC prendre toutes les équipes et tous les officiels de tous les clubs</t>
  </si>
  <si>
    <t>NE SAISIR QUE LES EQUIPES QUI EVOLUENT DANS DES CHAMPIONNATS A DESIGNATIONS OBLIGATOIRES ARBITRE ET/OU OTM
NE PAS SAISIR LES EQUIPES EN UNION</t>
  </si>
  <si>
    <t>Pour les équipes en union, nécessité de compiler les débits / crédits des clubs constituant l'union</t>
  </si>
  <si>
    <t>Jeu. Masc. Elite</t>
  </si>
  <si>
    <t>Jeu. Masc. IR</t>
  </si>
  <si>
    <t>Jeu. Masc. Rég.</t>
  </si>
  <si>
    <t>Jeu. Masc. Dpt</t>
  </si>
  <si>
    <t>Pénalité financière de référence</t>
  </si>
  <si>
    <t>Coeff / Niveau</t>
  </si>
  <si>
    <t>Valeur du point "arbitre" de débit</t>
  </si>
  <si>
    <t>Valeur du point "OTM" de débit</t>
  </si>
  <si>
    <t>NIVEAU DE L'EQUIPE PREMIERE DU CLUB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</si>
</sst>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_-* #,##0.00\ [$€-1]_-;\-* #,##0.00\ [$€-1]_-;_-* \-??\ [$€-1]_-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name val="MS Sans Serif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8"/>
      <color indexed="8"/>
      <name val="FFBB"/>
      <family val="3"/>
    </font>
    <font>
      <b/>
      <sz val="14"/>
      <color indexed="9"/>
      <name val="FFBB"/>
      <family val="3"/>
    </font>
    <font>
      <b/>
      <sz val="14"/>
      <color indexed="8"/>
      <name val="FFBB"/>
      <family val="3"/>
    </font>
    <font>
      <b/>
      <sz val="14"/>
      <color indexed="62"/>
      <name val="FFBB"/>
      <family val="3"/>
    </font>
    <font>
      <b/>
      <sz val="14"/>
      <color indexed="10"/>
      <name val="FFBB"/>
      <family val="3"/>
    </font>
    <font>
      <sz val="9"/>
      <color indexed="30"/>
      <name val="Calibri"/>
      <family val="2"/>
    </font>
    <font>
      <sz val="9"/>
      <color indexed="10"/>
      <name val="Calibri"/>
      <family val="2"/>
    </font>
    <font>
      <sz val="9"/>
      <color indexed="62"/>
      <name val="Calibri"/>
      <family val="2"/>
    </font>
    <font>
      <sz val="11"/>
      <color indexed="30"/>
      <name val="Calibri"/>
      <family val="2"/>
    </font>
    <font>
      <b/>
      <sz val="12"/>
      <color indexed="6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FFBB"/>
      <family val="3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8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2"/>
      <color indexed="17"/>
      <name val="Calibri"/>
      <family val="2"/>
    </font>
    <font>
      <i/>
      <sz val="14"/>
      <color indexed="10"/>
      <name val="Calibri"/>
      <family val="2"/>
    </font>
    <font>
      <i/>
      <sz val="11"/>
      <color indexed="10"/>
      <name val="Calibri"/>
      <family val="2"/>
    </font>
    <font>
      <i/>
      <sz val="16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4"/>
      <name val="Calibri"/>
      <family val="2"/>
    </font>
    <font>
      <i/>
      <sz val="11"/>
      <color theme="1"/>
      <name val="Calibri"/>
      <family val="2"/>
    </font>
    <font>
      <sz val="18"/>
      <color theme="1"/>
      <name val="FFBB"/>
      <family val="3"/>
    </font>
    <font>
      <b/>
      <sz val="14"/>
      <color theme="0"/>
      <name val="FFBB"/>
      <family val="3"/>
    </font>
    <font>
      <b/>
      <sz val="14"/>
      <color theme="1"/>
      <name val="FFBB"/>
      <family val="3"/>
    </font>
    <font>
      <b/>
      <sz val="14"/>
      <color theme="4"/>
      <name val="FFBB"/>
      <family val="3"/>
    </font>
    <font>
      <b/>
      <sz val="14"/>
      <color rgb="FFFF0000"/>
      <name val="FFBB"/>
      <family val="3"/>
    </font>
    <font>
      <sz val="9"/>
      <color rgb="FF0070C0"/>
      <name val="Calibri"/>
      <family val="2"/>
    </font>
    <font>
      <sz val="9"/>
      <color rgb="FFFF0000"/>
      <name val="Calibri"/>
      <family val="2"/>
    </font>
    <font>
      <sz val="9"/>
      <color theme="4"/>
      <name val="Calibri"/>
      <family val="2"/>
    </font>
    <font>
      <sz val="11"/>
      <color rgb="FF0070C0"/>
      <name val="Calibri"/>
      <family val="2"/>
    </font>
    <font>
      <b/>
      <sz val="12"/>
      <color theme="4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FFBB"/>
      <family val="3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8"/>
      <color rgb="FFFF0000"/>
      <name val="Calibri"/>
      <family val="2"/>
    </font>
    <font>
      <b/>
      <sz val="11"/>
      <color theme="4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6"/>
      <color rgb="FFFF0000"/>
      <name val="Calibri"/>
      <family val="2"/>
    </font>
    <font>
      <i/>
      <sz val="14"/>
      <color rgb="FFFF0000"/>
      <name val="Calibri"/>
      <family val="2"/>
    </font>
    <font>
      <b/>
      <sz val="12"/>
      <color rgb="FF00B05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165" fontId="2" fillId="0" borderId="0" applyFill="0" applyBorder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69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70" fillId="0" borderId="14" xfId="0" applyNumberFormat="1" applyFont="1" applyBorder="1" applyAlignment="1">
      <alignment horizontal="center" vertical="center"/>
    </xf>
    <xf numFmtId="1" fontId="54" fillId="0" borderId="15" xfId="0" applyNumberFormat="1" applyFont="1" applyBorder="1" applyAlignment="1">
      <alignment horizontal="center" vertical="center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164" fontId="54" fillId="0" borderId="0" xfId="48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0" fillId="0" borderId="22" xfId="0" applyBorder="1" applyAlignment="1">
      <alignment/>
    </xf>
    <xf numFmtId="0" fontId="25" fillId="0" borderId="23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0" xfId="0" applyNumberFormat="1" applyBorder="1" applyAlignment="1">
      <alignment horizontal="left" vertical="center"/>
    </xf>
    <xf numFmtId="2" fontId="70" fillId="0" borderId="0" xfId="0" applyNumberFormat="1" applyFont="1" applyBorder="1" applyAlignment="1">
      <alignment horizontal="center" vertical="center"/>
    </xf>
    <xf numFmtId="2" fontId="7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71" fillId="0" borderId="0" xfId="0" applyFont="1" applyBorder="1" applyAlignment="1">
      <alignment horizontal="left"/>
    </xf>
    <xf numFmtId="1" fontId="70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21" xfId="0" applyNumberFormat="1" applyBorder="1" applyAlignment="1">
      <alignment horizontal="left" vertical="center"/>
    </xf>
    <xf numFmtId="2" fontId="71" fillId="0" borderId="21" xfId="0" applyNumberFormat="1" applyFont="1" applyBorder="1" applyAlignment="1">
      <alignment horizontal="left" vertical="center"/>
    </xf>
    <xf numFmtId="0" fontId="0" fillId="0" borderId="21" xfId="0" applyBorder="1" applyAlignment="1">
      <alignment vertical="center" wrapText="1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72" fillId="0" borderId="0" xfId="0" applyFont="1" applyAlignment="1" applyProtection="1">
      <alignment horizontal="right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70" fillId="0" borderId="0" xfId="0" applyNumberFormat="1" applyFont="1" applyAlignment="1" applyProtection="1">
      <alignment horizontal="center"/>
      <protection/>
    </xf>
    <xf numFmtId="1" fontId="54" fillId="0" borderId="0" xfId="0" applyNumberFormat="1" applyFont="1" applyAlignment="1" applyProtection="1">
      <alignment horizontal="center"/>
      <protection/>
    </xf>
    <xf numFmtId="0" fontId="73" fillId="33" borderId="0" xfId="0" applyFont="1" applyFill="1" applyAlignment="1" applyProtection="1">
      <alignment vertical="center"/>
      <protection/>
    </xf>
    <xf numFmtId="0" fontId="74" fillId="33" borderId="0" xfId="0" applyFont="1" applyFill="1" applyAlignment="1" applyProtection="1">
      <alignment/>
      <protection/>
    </xf>
    <xf numFmtId="0" fontId="74" fillId="33" borderId="0" xfId="0" applyFont="1" applyFill="1" applyAlignment="1" applyProtection="1">
      <alignment horizontal="center"/>
      <protection/>
    </xf>
    <xf numFmtId="1" fontId="74" fillId="33" borderId="0" xfId="0" applyNumberFormat="1" applyFont="1" applyFill="1" applyAlignment="1" applyProtection="1">
      <alignment horizontal="center"/>
      <protection/>
    </xf>
    <xf numFmtId="1" fontId="75" fillId="33" borderId="0" xfId="0" applyNumberFormat="1" applyFont="1" applyFill="1" applyAlignment="1" applyProtection="1">
      <alignment horizontal="center"/>
      <protection/>
    </xf>
    <xf numFmtId="1" fontId="76" fillId="33" borderId="0" xfId="0" applyNumberFormat="1" applyFont="1" applyFill="1" applyAlignment="1" applyProtection="1">
      <alignment horizontal="center"/>
      <protection/>
    </xf>
    <xf numFmtId="0" fontId="6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1" fontId="70" fillId="0" borderId="0" xfId="0" applyNumberFormat="1" applyFont="1" applyFill="1" applyAlignment="1" applyProtection="1">
      <alignment horizontal="center"/>
      <protection/>
    </xf>
    <xf numFmtId="1" fontId="54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/>
    </xf>
    <xf numFmtId="0" fontId="69" fillId="0" borderId="20" xfId="0" applyFont="1" applyFill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 horizontal="center"/>
      <protection/>
    </xf>
    <xf numFmtId="0" fontId="78" fillId="0" borderId="26" xfId="0" applyFont="1" applyFill="1" applyBorder="1" applyAlignment="1" applyProtection="1">
      <alignment horizontal="center"/>
      <protection/>
    </xf>
    <xf numFmtId="1" fontId="79" fillId="0" borderId="0" xfId="0" applyNumberFormat="1" applyFont="1" applyFill="1" applyBorder="1" applyAlignment="1" applyProtection="1">
      <alignment horizontal="center"/>
      <protection/>
    </xf>
    <xf numFmtId="1" fontId="78" fillId="0" borderId="26" xfId="0" applyNumberFormat="1" applyFont="1" applyFill="1" applyBorder="1" applyAlignment="1" applyProtection="1">
      <alignment horizontal="center"/>
      <protection/>
    </xf>
    <xf numFmtId="0" fontId="80" fillId="0" borderId="27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1" fontId="70" fillId="0" borderId="27" xfId="0" applyNumberFormat="1" applyFont="1" applyFill="1" applyBorder="1" applyAlignment="1" applyProtection="1">
      <alignment horizontal="center"/>
      <protection/>
    </xf>
    <xf numFmtId="1" fontId="54" fillId="0" borderId="28" xfId="0" applyNumberFormat="1" applyFont="1" applyFill="1" applyBorder="1" applyAlignment="1" applyProtection="1">
      <alignment horizontal="center"/>
      <protection/>
    </xf>
    <xf numFmtId="0" fontId="80" fillId="0" borderId="29" xfId="0" applyFont="1" applyFill="1" applyBorder="1" applyAlignment="1" applyProtection="1">
      <alignment horizontal="center" vertical="center"/>
      <protection/>
    </xf>
    <xf numFmtId="0" fontId="54" fillId="0" borderId="30" xfId="0" applyFont="1" applyFill="1" applyBorder="1" applyAlignment="1" applyProtection="1">
      <alignment horizontal="center" vertical="center"/>
      <protection/>
    </xf>
    <xf numFmtId="1" fontId="70" fillId="0" borderId="29" xfId="0" applyNumberFormat="1" applyFont="1" applyFill="1" applyBorder="1" applyAlignment="1" applyProtection="1">
      <alignment horizontal="center"/>
      <protection/>
    </xf>
    <xf numFmtId="1" fontId="54" fillId="0" borderId="30" xfId="0" applyNumberFormat="1" applyFont="1" applyFill="1" applyBorder="1" applyAlignment="1" applyProtection="1">
      <alignment horizontal="center"/>
      <protection/>
    </xf>
    <xf numFmtId="0" fontId="80" fillId="0" borderId="31" xfId="0" applyFont="1" applyFill="1" applyBorder="1" applyAlignment="1" applyProtection="1">
      <alignment horizontal="center" vertical="center"/>
      <protection/>
    </xf>
    <xf numFmtId="0" fontId="54" fillId="0" borderId="32" xfId="0" applyFont="1" applyFill="1" applyBorder="1" applyAlignment="1" applyProtection="1">
      <alignment horizontal="center" vertical="center"/>
      <protection/>
    </xf>
    <xf numFmtId="1" fontId="81" fillId="0" borderId="31" xfId="0" applyNumberFormat="1" applyFont="1" applyBorder="1" applyAlignment="1" applyProtection="1">
      <alignment horizontal="center"/>
      <protection/>
    </xf>
    <xf numFmtId="1" fontId="82" fillId="0" borderId="32" xfId="0" applyNumberFormat="1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center"/>
      <protection/>
    </xf>
    <xf numFmtId="1" fontId="83" fillId="0" borderId="0" xfId="0" applyNumberFormat="1" applyFont="1" applyBorder="1" applyAlignment="1" applyProtection="1">
      <alignment horizontal="center"/>
      <protection/>
    </xf>
    <xf numFmtId="1" fontId="81" fillId="0" borderId="0" xfId="0" applyNumberFormat="1" applyFont="1" applyBorder="1" applyAlignment="1" applyProtection="1">
      <alignment horizontal="center"/>
      <protection/>
    </xf>
    <xf numFmtId="1" fontId="82" fillId="0" borderId="0" xfId="0" applyNumberFormat="1" applyFont="1" applyBorder="1" applyAlignment="1" applyProtection="1">
      <alignment horizontal="center"/>
      <protection/>
    </xf>
    <xf numFmtId="0" fontId="73" fillId="34" borderId="0" xfId="0" applyFont="1" applyFill="1" applyAlignment="1" applyProtection="1">
      <alignment vertical="center"/>
      <protection/>
    </xf>
    <xf numFmtId="0" fontId="74" fillId="34" borderId="0" xfId="0" applyFont="1" applyFill="1" applyAlignment="1" applyProtection="1">
      <alignment/>
      <protection/>
    </xf>
    <xf numFmtId="0" fontId="74" fillId="34" borderId="0" xfId="0" applyFont="1" applyFill="1" applyAlignment="1" applyProtection="1">
      <alignment horizontal="center"/>
      <protection/>
    </xf>
    <xf numFmtId="1" fontId="74" fillId="34" borderId="0" xfId="0" applyNumberFormat="1" applyFont="1" applyFill="1" applyAlignment="1" applyProtection="1">
      <alignment horizontal="center"/>
      <protection/>
    </xf>
    <xf numFmtId="1" fontId="75" fillId="34" borderId="0" xfId="0" applyNumberFormat="1" applyFont="1" applyFill="1" applyAlignment="1" applyProtection="1">
      <alignment horizontal="center"/>
      <protection/>
    </xf>
    <xf numFmtId="1" fontId="76" fillId="34" borderId="0" xfId="0" applyNumberFormat="1" applyFont="1" applyFill="1" applyAlignment="1" applyProtection="1">
      <alignment horizontal="center"/>
      <protection/>
    </xf>
    <xf numFmtId="0" fontId="38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 horizontal="center"/>
      <protection/>
    </xf>
    <xf numFmtId="1" fontId="38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67" fillId="0" borderId="20" xfId="0" applyFont="1" applyBorder="1" applyAlignment="1" applyProtection="1">
      <alignment horizontal="center" vertical="center"/>
      <protection/>
    </xf>
    <xf numFmtId="0" fontId="84" fillId="0" borderId="26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71" fillId="0" borderId="15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center" vertical="center"/>
      <protection/>
    </xf>
    <xf numFmtId="2" fontId="70" fillId="0" borderId="14" xfId="0" applyNumberFormat="1" applyFont="1" applyBorder="1" applyAlignment="1" applyProtection="1">
      <alignment horizontal="center" vertical="center"/>
      <protection/>
    </xf>
    <xf numFmtId="2" fontId="54" fillId="0" borderId="15" xfId="0" applyNumberFormat="1" applyFont="1" applyBorder="1" applyAlignment="1" applyProtection="1">
      <alignment horizontal="center" vertical="center"/>
      <protection/>
    </xf>
    <xf numFmtId="0" fontId="71" fillId="0" borderId="33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0" fillId="0" borderId="19" xfId="0" applyNumberFormat="1" applyFont="1" applyBorder="1" applyAlignment="1" applyProtection="1">
      <alignment horizontal="center" vertical="center"/>
      <protection/>
    </xf>
    <xf numFmtId="2" fontId="54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71" fillId="0" borderId="34" xfId="0" applyFont="1" applyFill="1" applyBorder="1" applyAlignment="1" applyProtection="1">
      <alignment horizontal="center" vertical="center"/>
      <protection/>
    </xf>
    <xf numFmtId="2" fontId="0" fillId="0" borderId="34" xfId="0" applyNumberFormat="1" applyFill="1" applyBorder="1" applyAlignment="1" applyProtection="1">
      <alignment horizontal="center" vertical="center"/>
      <protection/>
    </xf>
    <xf numFmtId="2" fontId="70" fillId="0" borderId="34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Border="1" applyAlignment="1" applyProtection="1">
      <alignment horizontal="center"/>
      <protection/>
    </xf>
    <xf numFmtId="0" fontId="67" fillId="35" borderId="20" xfId="0" applyFont="1" applyFill="1" applyBorder="1" applyAlignment="1" applyProtection="1">
      <alignment horizontal="center" vertical="center"/>
      <protection/>
    </xf>
    <xf numFmtId="0" fontId="67" fillId="35" borderId="0" xfId="0" applyFont="1" applyFill="1" applyBorder="1" applyAlignment="1" applyProtection="1">
      <alignment horizontal="center" vertical="center"/>
      <protection/>
    </xf>
    <xf numFmtId="0" fontId="84" fillId="35" borderId="26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71" fillId="35" borderId="15" xfId="0" applyFont="1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71" fillId="35" borderId="33" xfId="0" applyFont="1" applyFill="1" applyBorder="1" applyAlignment="1" applyProtection="1">
      <alignment horizontal="center" vertical="center"/>
      <protection/>
    </xf>
    <xf numFmtId="2" fontId="81" fillId="0" borderId="35" xfId="0" applyNumberFormat="1" applyFont="1" applyBorder="1" applyAlignment="1" applyProtection="1">
      <alignment horizontal="center"/>
      <protection/>
    </xf>
    <xf numFmtId="2" fontId="82" fillId="0" borderId="36" xfId="0" applyNumberFormat="1" applyFont="1" applyBorder="1" applyAlignment="1" applyProtection="1">
      <alignment horizontal="center"/>
      <protection/>
    </xf>
    <xf numFmtId="1" fontId="69" fillId="0" borderId="37" xfId="0" applyNumberFormat="1" applyFont="1" applyBorder="1" applyAlignment="1" applyProtection="1">
      <alignment horizontal="center"/>
      <protection/>
    </xf>
    <xf numFmtId="1" fontId="79" fillId="0" borderId="38" xfId="0" applyNumberFormat="1" applyFont="1" applyBorder="1" applyAlignment="1" applyProtection="1">
      <alignment horizontal="center"/>
      <protection/>
    </xf>
    <xf numFmtId="1" fontId="78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40" xfId="0" applyBorder="1" applyAlignment="1" applyProtection="1">
      <alignment horizontal="right"/>
      <protection/>
    </xf>
    <xf numFmtId="0" fontId="0" fillId="0" borderId="35" xfId="0" applyBorder="1" applyAlignment="1" applyProtection="1">
      <alignment horizontal="right"/>
      <protection/>
    </xf>
    <xf numFmtId="0" fontId="0" fillId="0" borderId="36" xfId="0" applyBorder="1" applyAlignment="1" applyProtection="1">
      <alignment horizontal="right"/>
      <protection/>
    </xf>
    <xf numFmtId="1" fontId="70" fillId="0" borderId="41" xfId="0" applyNumberFormat="1" applyFont="1" applyBorder="1" applyAlignment="1" applyProtection="1">
      <alignment horizontal="center"/>
      <protection/>
    </xf>
    <xf numFmtId="1" fontId="54" fillId="35" borderId="42" xfId="0" applyNumberFormat="1" applyFont="1" applyFill="1" applyBorder="1" applyAlignment="1" applyProtection="1">
      <alignment horizontal="center"/>
      <protection/>
    </xf>
    <xf numFmtId="0" fontId="85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1" fontId="0" fillId="36" borderId="0" xfId="0" applyNumberFormat="1" applyFill="1" applyAlignment="1" applyProtection="1">
      <alignment horizontal="center"/>
      <protection/>
    </xf>
    <xf numFmtId="1" fontId="70" fillId="36" borderId="0" xfId="0" applyNumberFormat="1" applyFont="1" applyFill="1" applyAlignment="1" applyProtection="1">
      <alignment horizontal="center"/>
      <protection/>
    </xf>
    <xf numFmtId="1" fontId="54" fillId="36" borderId="0" xfId="0" applyNumberFormat="1" applyFont="1" applyFill="1" applyAlignment="1" applyProtection="1">
      <alignment horizontal="center"/>
      <protection/>
    </xf>
    <xf numFmtId="164" fontId="54" fillId="0" borderId="0" xfId="48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2" fontId="70" fillId="0" borderId="0" xfId="0" applyNumberFormat="1" applyFont="1" applyAlignment="1" applyProtection="1">
      <alignment horizontal="center"/>
      <protection/>
    </xf>
    <xf numFmtId="2" fontId="54" fillId="0" borderId="0" xfId="0" applyNumberFormat="1" applyFont="1" applyAlignment="1" applyProtection="1">
      <alignment horizontal="center"/>
      <protection/>
    </xf>
    <xf numFmtId="0" fontId="83" fillId="0" borderId="0" xfId="0" applyFont="1" applyAlignment="1" applyProtection="1">
      <alignment horizontal="center"/>
      <protection/>
    </xf>
    <xf numFmtId="0" fontId="83" fillId="0" borderId="0" xfId="0" applyFont="1" applyAlignment="1" applyProtection="1">
      <alignment horizontal="right"/>
      <protection/>
    </xf>
    <xf numFmtId="44" fontId="81" fillId="0" borderId="35" xfId="48" applyFont="1" applyBorder="1" applyAlignment="1" applyProtection="1">
      <alignment horizontal="center"/>
      <protection/>
    </xf>
    <xf numFmtId="44" fontId="82" fillId="0" borderId="36" xfId="48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69" fillId="0" borderId="43" xfId="0" applyFont="1" applyFill="1" applyBorder="1" applyAlignment="1" applyProtection="1">
      <alignment horizontal="center" vertical="center"/>
      <protection locked="0"/>
    </xf>
    <xf numFmtId="0" fontId="80" fillId="0" borderId="34" xfId="0" applyFont="1" applyFill="1" applyBorder="1" applyAlignment="1" applyProtection="1">
      <alignment horizontal="center" vertical="center"/>
      <protection/>
    </xf>
    <xf numFmtId="0" fontId="54" fillId="0" borderId="4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1" xfId="0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1" fontId="54" fillId="0" borderId="15" xfId="0" applyNumberFormat="1" applyFont="1" applyBorder="1" applyAlignment="1" quotePrefix="1">
      <alignment horizontal="center" vertical="center"/>
    </xf>
    <xf numFmtId="44" fontId="0" fillId="0" borderId="23" xfId="48" applyFont="1" applyBorder="1" applyAlignment="1">
      <alignment vertical="center"/>
    </xf>
    <xf numFmtId="0" fontId="0" fillId="0" borderId="45" xfId="0" applyBorder="1" applyAlignment="1" applyProtection="1">
      <alignment vertical="center"/>
      <protection/>
    </xf>
    <xf numFmtId="0" fontId="87" fillId="0" borderId="40" xfId="0" applyFont="1" applyBorder="1" applyAlignment="1">
      <alignment/>
    </xf>
    <xf numFmtId="0" fontId="80" fillId="0" borderId="0" xfId="0" applyFont="1" applyFill="1" applyBorder="1" applyAlignment="1" applyProtection="1">
      <alignment horizontal="center" vertical="center"/>
      <protection/>
    </xf>
    <xf numFmtId="0" fontId="54" fillId="0" borderId="26" xfId="0" applyFont="1" applyFill="1" applyBorder="1" applyAlignment="1" applyProtection="1">
      <alignment horizontal="center" vertical="center"/>
      <protection/>
    </xf>
    <xf numFmtId="1" fontId="70" fillId="0" borderId="0" xfId="0" applyNumberFormat="1" applyFont="1" applyFill="1" applyBorder="1" applyAlignment="1" applyProtection="1">
      <alignment horizontal="center"/>
      <protection/>
    </xf>
    <xf numFmtId="1" fontId="54" fillId="0" borderId="26" xfId="0" applyNumberFormat="1" applyFont="1" applyFill="1" applyBorder="1" applyAlignment="1" applyProtection="1">
      <alignment horizontal="center"/>
      <protection/>
    </xf>
    <xf numFmtId="1" fontId="70" fillId="0" borderId="34" xfId="0" applyNumberFormat="1" applyFont="1" applyFill="1" applyBorder="1" applyAlignment="1" applyProtection="1">
      <alignment horizontal="center"/>
      <protection/>
    </xf>
    <xf numFmtId="1" fontId="54" fillId="0" borderId="44" xfId="0" applyNumberFormat="1" applyFont="1" applyFill="1" applyBorder="1" applyAlignment="1" applyProtection="1">
      <alignment horizontal="center"/>
      <protection/>
    </xf>
    <xf numFmtId="1" fontId="70" fillId="0" borderId="31" xfId="0" applyNumberFormat="1" applyFont="1" applyFill="1" applyBorder="1" applyAlignment="1" applyProtection="1">
      <alignment horizontal="center"/>
      <protection/>
    </xf>
    <xf numFmtId="1" fontId="54" fillId="0" borderId="32" xfId="0" applyNumberFormat="1" applyFont="1" applyFill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 horizontal="center"/>
      <protection/>
    </xf>
    <xf numFmtId="0" fontId="77" fillId="0" borderId="29" xfId="0" applyFont="1" applyFill="1" applyBorder="1" applyAlignment="1" applyProtection="1">
      <alignment horizontal="center"/>
      <protection/>
    </xf>
    <xf numFmtId="0" fontId="78" fillId="0" borderId="30" xfId="0" applyFont="1" applyFill="1" applyBorder="1" applyAlignment="1" applyProtection="1">
      <alignment horizontal="center"/>
      <protection/>
    </xf>
    <xf numFmtId="0" fontId="0" fillId="36" borderId="46" xfId="0" applyFill="1" applyBorder="1" applyAlignment="1" applyProtection="1">
      <alignment horizontal="center" vertical="center"/>
      <protection/>
    </xf>
    <xf numFmtId="0" fontId="0" fillId="36" borderId="27" xfId="0" applyFill="1" applyBorder="1" applyAlignment="1" applyProtection="1">
      <alignment horizontal="center" vertical="center"/>
      <protection/>
    </xf>
    <xf numFmtId="1" fontId="70" fillId="36" borderId="27" xfId="0" applyNumberFormat="1" applyFont="1" applyFill="1" applyBorder="1" applyAlignment="1" applyProtection="1">
      <alignment horizontal="center"/>
      <protection/>
    </xf>
    <xf numFmtId="1" fontId="54" fillId="36" borderId="28" xfId="0" applyNumberFormat="1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29" xfId="0" applyFill="1" applyBorder="1" applyAlignment="1" applyProtection="1">
      <alignment horizontal="center" vertical="center"/>
      <protection/>
    </xf>
    <xf numFmtId="1" fontId="70" fillId="36" borderId="29" xfId="0" applyNumberFormat="1" applyFont="1" applyFill="1" applyBorder="1" applyAlignment="1" applyProtection="1">
      <alignment horizontal="center"/>
      <protection/>
    </xf>
    <xf numFmtId="1" fontId="54" fillId="36" borderId="30" xfId="0" applyNumberFormat="1" applyFont="1" applyFill="1" applyBorder="1" applyAlignment="1" applyProtection="1">
      <alignment horizontal="center"/>
      <protection/>
    </xf>
    <xf numFmtId="0" fontId="0" fillId="36" borderId="20" xfId="0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horizontal="center" vertical="center"/>
      <protection/>
    </xf>
    <xf numFmtId="1" fontId="70" fillId="36" borderId="0" xfId="0" applyNumberFormat="1" applyFont="1" applyFill="1" applyBorder="1" applyAlignment="1" applyProtection="1">
      <alignment horizontal="center"/>
      <protection/>
    </xf>
    <xf numFmtId="1" fontId="54" fillId="36" borderId="26" xfId="0" applyNumberFormat="1" applyFont="1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 vertical="center"/>
      <protection/>
    </xf>
    <xf numFmtId="0" fontId="0" fillId="36" borderId="30" xfId="0" applyFill="1" applyBorder="1" applyAlignment="1" applyProtection="1">
      <alignment horizontal="center" vertical="center"/>
      <protection/>
    </xf>
    <xf numFmtId="2" fontId="0" fillId="0" borderId="11" xfId="0" applyNumberFormat="1" applyBorder="1" applyAlignment="1">
      <alignment horizontal="left" vertical="center"/>
    </xf>
    <xf numFmtId="2" fontId="0" fillId="0" borderId="11" xfId="0" applyNumberFormat="1" applyFill="1" applyBorder="1" applyAlignment="1">
      <alignment horizontal="left" vertical="center"/>
    </xf>
    <xf numFmtId="1" fontId="70" fillId="0" borderId="14" xfId="0" applyNumberFormat="1" applyFont="1" applyFill="1" applyBorder="1" applyAlignment="1">
      <alignment horizontal="center" vertical="center"/>
    </xf>
    <xf numFmtId="1" fontId="54" fillId="0" borderId="15" xfId="0" applyNumberFormat="1" applyFont="1" applyFill="1" applyBorder="1" applyAlignment="1">
      <alignment horizontal="center" vertical="center"/>
    </xf>
    <xf numFmtId="2" fontId="0" fillId="0" borderId="46" xfId="0" applyNumberFormat="1" applyFill="1" applyBorder="1" applyAlignment="1">
      <alignment horizontal="left" vertical="center"/>
    </xf>
    <xf numFmtId="1" fontId="70" fillId="0" borderId="27" xfId="0" applyNumberFormat="1" applyFont="1" applyFill="1" applyBorder="1" applyAlignment="1">
      <alignment horizontal="center" vertical="center"/>
    </xf>
    <xf numFmtId="1" fontId="54" fillId="0" borderId="28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left" vertical="center"/>
    </xf>
    <xf numFmtId="1" fontId="70" fillId="0" borderId="19" xfId="0" applyNumberFormat="1" applyFont="1" applyFill="1" applyBorder="1" applyAlignment="1">
      <alignment horizontal="center" vertical="center"/>
    </xf>
    <xf numFmtId="1" fontId="54" fillId="0" borderId="33" xfId="0" applyNumberFormat="1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44" fontId="80" fillId="0" borderId="0" xfId="48" applyNumberFormat="1" applyFont="1" applyFill="1" applyBorder="1" applyAlignment="1">
      <alignment horizontal="center"/>
    </xf>
    <xf numFmtId="44" fontId="54" fillId="0" borderId="26" xfId="48" applyNumberFormat="1" applyFont="1" applyFill="1" applyBorder="1" applyAlignment="1">
      <alignment horizontal="center"/>
    </xf>
    <xf numFmtId="0" fontId="25" fillId="0" borderId="48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center" vertical="center" wrapText="1"/>
    </xf>
    <xf numFmtId="44" fontId="80" fillId="0" borderId="31" xfId="48" applyNumberFormat="1" applyFont="1" applyFill="1" applyBorder="1" applyAlignment="1">
      <alignment horizontal="center"/>
    </xf>
    <xf numFmtId="44" fontId="54" fillId="0" borderId="32" xfId="48" applyNumberFormat="1" applyFont="1" applyFill="1" applyBorder="1" applyAlignment="1">
      <alignment horizontal="center"/>
    </xf>
    <xf numFmtId="0" fontId="43" fillId="0" borderId="35" xfId="0" applyFont="1" applyFill="1" applyBorder="1" applyAlignment="1">
      <alignment horizontal="left" vertical="center" wrapText="1"/>
    </xf>
    <xf numFmtId="44" fontId="88" fillId="0" borderId="35" xfId="48" applyFont="1" applyBorder="1" applyAlignment="1">
      <alignment vertical="center"/>
    </xf>
    <xf numFmtId="44" fontId="88" fillId="0" borderId="35" xfId="48" applyFont="1" applyBorder="1" applyAlignment="1">
      <alignment/>
    </xf>
    <xf numFmtId="44" fontId="88" fillId="0" borderId="36" xfId="48" applyFont="1" applyBorder="1" applyAlignment="1">
      <alignment/>
    </xf>
    <xf numFmtId="0" fontId="72" fillId="0" borderId="0" xfId="0" applyFont="1" applyFill="1" applyAlignment="1" applyProtection="1">
      <alignment horizontal="right" vertic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89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69" fillId="0" borderId="50" xfId="0" applyFont="1" applyFill="1" applyBorder="1" applyAlignment="1" applyProtection="1">
      <alignment horizontal="center" vertical="center"/>
      <protection locked="0"/>
    </xf>
    <xf numFmtId="0" fontId="69" fillId="0" borderId="20" xfId="0" applyFont="1" applyFill="1" applyBorder="1" applyAlignment="1" applyProtection="1">
      <alignment horizontal="center" vertical="center"/>
      <protection locked="0"/>
    </xf>
    <xf numFmtId="0" fontId="69" fillId="0" borderId="46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6" borderId="43" xfId="0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0" fillId="36" borderId="50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1" fontId="84" fillId="0" borderId="21" xfId="0" applyNumberFormat="1" applyFont="1" applyBorder="1" applyAlignment="1">
      <alignment horizontal="left" vertical="center"/>
    </xf>
    <xf numFmtId="1" fontId="67" fillId="0" borderId="43" xfId="0" applyNumberFormat="1" applyFont="1" applyBorder="1" applyAlignment="1">
      <alignment horizontal="center" vertical="center"/>
    </xf>
    <xf numFmtId="1" fontId="67" fillId="0" borderId="20" xfId="0" applyNumberFormat="1" applyFont="1" applyBorder="1" applyAlignment="1">
      <alignment horizontal="center" vertical="center"/>
    </xf>
    <xf numFmtId="0" fontId="86" fillId="0" borderId="31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1" fontId="67" fillId="0" borderId="21" xfId="0" applyNumberFormat="1" applyFont="1" applyBorder="1" applyAlignment="1">
      <alignment horizontal="left" vertical="center"/>
    </xf>
    <xf numFmtId="2" fontId="90" fillId="0" borderId="21" xfId="0" applyNumberFormat="1" applyFont="1" applyBorder="1" applyAlignment="1">
      <alignment horizontal="center" vertical="center"/>
    </xf>
    <xf numFmtId="1" fontId="90" fillId="0" borderId="34" xfId="0" applyNumberFormat="1" applyFont="1" applyBorder="1" applyAlignment="1">
      <alignment horizontal="center" vertical="center"/>
    </xf>
    <xf numFmtId="1" fontId="90" fillId="0" borderId="0" xfId="0" applyNumberFormat="1" applyFont="1" applyBorder="1" applyAlignment="1">
      <alignment horizontal="center" vertical="center"/>
    </xf>
    <xf numFmtId="1" fontId="91" fillId="0" borderId="44" xfId="0" applyNumberFormat="1" applyFont="1" applyBorder="1" applyAlignment="1">
      <alignment horizontal="center" vertical="center"/>
    </xf>
    <xf numFmtId="1" fontId="91" fillId="0" borderId="26" xfId="0" applyNumberFormat="1" applyFont="1" applyBorder="1" applyAlignment="1">
      <alignment horizontal="center" vertical="center"/>
    </xf>
    <xf numFmtId="0" fontId="92" fillId="0" borderId="26" xfId="0" applyFont="1" applyBorder="1" applyAlignment="1" applyProtection="1">
      <alignment horizontal="center" vertical="center" wrapText="1"/>
      <protection/>
    </xf>
    <xf numFmtId="0" fontId="92" fillId="0" borderId="0" xfId="0" applyFont="1" applyBorder="1" applyAlignment="1" applyProtection="1">
      <alignment horizontal="center" vertical="center" wrapText="1"/>
      <protection/>
    </xf>
    <xf numFmtId="0" fontId="93" fillId="0" borderId="0" xfId="0" applyFont="1" applyAlignment="1" applyProtection="1">
      <alignment horizontal="center" vertical="center" wrapText="1"/>
      <protection/>
    </xf>
    <xf numFmtId="0" fontId="67" fillId="0" borderId="20" xfId="0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center"/>
      <protection/>
    </xf>
    <xf numFmtId="0" fontId="67" fillId="0" borderId="26" xfId="0" applyFon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67" fillId="0" borderId="43" xfId="0" applyFont="1" applyBorder="1" applyAlignment="1" applyProtection="1">
      <alignment horizontal="center" vertical="center"/>
      <protection/>
    </xf>
    <xf numFmtId="0" fontId="67" fillId="0" borderId="44" xfId="0" applyFont="1" applyBorder="1" applyAlignment="1" applyProtection="1">
      <alignment horizontal="center" vertical="center"/>
      <protection/>
    </xf>
    <xf numFmtId="0" fontId="67" fillId="0" borderId="34" xfId="0" applyFont="1" applyBorder="1" applyAlignment="1" applyProtection="1">
      <alignment horizontal="center" vertical="center"/>
      <protection/>
    </xf>
    <xf numFmtId="0" fontId="67" fillId="0" borderId="46" xfId="0" applyFont="1" applyBorder="1" applyAlignment="1" applyProtection="1">
      <alignment horizontal="center"/>
      <protection/>
    </xf>
    <xf numFmtId="0" fontId="67" fillId="0" borderId="27" xfId="0" applyFont="1" applyBorder="1" applyAlignment="1" applyProtection="1">
      <alignment horizontal="center"/>
      <protection/>
    </xf>
    <xf numFmtId="0" fontId="67" fillId="0" borderId="28" xfId="0" applyFont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89" fillId="0" borderId="0" xfId="0" applyFont="1" applyAlignment="1" applyProtection="1">
      <alignment horizontal="center" vertical="center"/>
      <protection/>
    </xf>
    <xf numFmtId="0" fontId="94" fillId="0" borderId="34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72" fillId="0" borderId="40" xfId="0" applyFont="1" applyBorder="1" applyAlignment="1" applyProtection="1">
      <alignment horizontal="center" vertical="center"/>
      <protection locked="0"/>
    </xf>
    <xf numFmtId="0" fontId="72" fillId="0" borderId="35" xfId="0" applyFont="1" applyBorder="1" applyAlignment="1" applyProtection="1">
      <alignment horizontal="center" vertical="center"/>
      <protection locked="0"/>
    </xf>
    <xf numFmtId="0" fontId="72" fillId="0" borderId="36" xfId="0" applyFont="1" applyBorder="1" applyAlignment="1" applyProtection="1">
      <alignment horizontal="center" vertical="center"/>
      <protection locked="0"/>
    </xf>
    <xf numFmtId="0" fontId="67" fillId="0" borderId="43" xfId="0" applyFont="1" applyBorder="1" applyAlignment="1" applyProtection="1">
      <alignment horizontal="center"/>
      <protection/>
    </xf>
    <xf numFmtId="0" fontId="67" fillId="0" borderId="34" xfId="0" applyFont="1" applyBorder="1" applyAlignment="1" applyProtection="1">
      <alignment horizontal="center"/>
      <protection/>
    </xf>
    <xf numFmtId="0" fontId="67" fillId="0" borderId="44" xfId="0" applyFont="1" applyBorder="1" applyAlignment="1" applyProtection="1">
      <alignment horizontal="center"/>
      <protection/>
    </xf>
    <xf numFmtId="0" fontId="69" fillId="0" borderId="20" xfId="0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67" fillId="35" borderId="43" xfId="0" applyFont="1" applyFill="1" applyBorder="1" applyAlignment="1" applyProtection="1">
      <alignment horizontal="center" vertical="center"/>
      <protection/>
    </xf>
    <xf numFmtId="0" fontId="67" fillId="35" borderId="34" xfId="0" applyFont="1" applyFill="1" applyBorder="1" applyAlignment="1" applyProtection="1">
      <alignment horizontal="center" vertical="center"/>
      <protection/>
    </xf>
    <xf numFmtId="0" fontId="67" fillId="35" borderId="44" xfId="0" applyFont="1" applyFill="1" applyBorder="1" applyAlignment="1" applyProtection="1">
      <alignment horizontal="center" vertical="center"/>
      <protection/>
    </xf>
    <xf numFmtId="1" fontId="67" fillId="0" borderId="43" xfId="0" applyNumberFormat="1" applyFont="1" applyBorder="1" applyAlignment="1" applyProtection="1">
      <alignment horizontal="center" vertical="center"/>
      <protection/>
    </xf>
    <xf numFmtId="1" fontId="67" fillId="0" borderId="20" xfId="0" applyNumberFormat="1" applyFont="1" applyBorder="1" applyAlignment="1" applyProtection="1">
      <alignment horizontal="center" vertical="center"/>
      <protection/>
    </xf>
    <xf numFmtId="1" fontId="90" fillId="0" borderId="34" xfId="0" applyNumberFormat="1" applyFont="1" applyBorder="1" applyAlignment="1" applyProtection="1">
      <alignment horizontal="center" vertical="center"/>
      <protection/>
    </xf>
    <xf numFmtId="1" fontId="90" fillId="0" borderId="0" xfId="0" applyNumberFormat="1" applyFont="1" applyBorder="1" applyAlignment="1" applyProtection="1">
      <alignment horizontal="center" vertical="center"/>
      <protection/>
    </xf>
    <xf numFmtId="0" fontId="83" fillId="0" borderId="50" xfId="0" applyFont="1" applyBorder="1" applyAlignment="1" applyProtection="1">
      <alignment horizontal="center"/>
      <protection/>
    </xf>
    <xf numFmtId="0" fontId="83" fillId="0" borderId="31" xfId="0" applyFont="1" applyBorder="1" applyAlignment="1" applyProtection="1">
      <alignment horizontal="center"/>
      <protection/>
    </xf>
    <xf numFmtId="1" fontId="91" fillId="0" borderId="44" xfId="0" applyNumberFormat="1" applyFont="1" applyBorder="1" applyAlignment="1" applyProtection="1">
      <alignment horizontal="center" vertical="center"/>
      <protection/>
    </xf>
    <xf numFmtId="1" fontId="91" fillId="0" borderId="26" xfId="0" applyNumberFormat="1" applyFont="1" applyBorder="1" applyAlignment="1" applyProtection="1">
      <alignment horizontal="center" vertical="center"/>
      <protection/>
    </xf>
    <xf numFmtId="0" fontId="68" fillId="37" borderId="0" xfId="0" applyFont="1" applyFill="1" applyAlignment="1" applyProtection="1">
      <alignment horizontal="center"/>
      <protection/>
    </xf>
    <xf numFmtId="0" fontId="67" fillId="0" borderId="43" xfId="0" applyFont="1" applyBorder="1" applyAlignment="1" applyProtection="1">
      <alignment horizontal="left" vertical="center"/>
      <protection/>
    </xf>
    <xf numFmtId="0" fontId="67" fillId="0" borderId="10" xfId="0" applyFont="1" applyBorder="1" applyAlignment="1" applyProtection="1">
      <alignment horizontal="left" vertical="center"/>
      <protection/>
    </xf>
    <xf numFmtId="0" fontId="67" fillId="0" borderId="34" xfId="0" applyFont="1" applyBorder="1" applyAlignment="1" applyProtection="1">
      <alignment horizontal="left" vertical="center"/>
      <protection/>
    </xf>
    <xf numFmtId="0" fontId="67" fillId="0" borderId="29" xfId="0" applyFont="1" applyBorder="1" applyAlignment="1" applyProtection="1">
      <alignment horizontal="left" vertical="center"/>
      <protection/>
    </xf>
    <xf numFmtId="0" fontId="67" fillId="0" borderId="39" xfId="0" applyFont="1" applyBorder="1" applyAlignment="1" applyProtection="1">
      <alignment horizontal="center" vertical="center"/>
      <protection/>
    </xf>
    <xf numFmtId="0" fontId="67" fillId="0" borderId="57" xfId="0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83" fillId="0" borderId="40" xfId="0" applyFont="1" applyFill="1" applyBorder="1" applyAlignment="1" applyProtection="1">
      <alignment horizontal="center"/>
      <protection locked="0"/>
    </xf>
    <xf numFmtId="0" fontId="83" fillId="0" borderId="35" xfId="0" applyFont="1" applyFill="1" applyBorder="1" applyAlignment="1" applyProtection="1">
      <alignment horizontal="center"/>
      <protection locked="0"/>
    </xf>
    <xf numFmtId="2" fontId="95" fillId="0" borderId="40" xfId="48" applyNumberFormat="1" applyFont="1" applyBorder="1" applyAlignment="1" applyProtection="1">
      <alignment horizontal="center"/>
      <protection/>
    </xf>
    <xf numFmtId="2" fontId="95" fillId="0" borderId="36" xfId="48" applyNumberFormat="1" applyFont="1" applyBorder="1" applyAlignment="1" applyProtection="1">
      <alignment horizontal="center"/>
      <protection/>
    </xf>
    <xf numFmtId="0" fontId="83" fillId="0" borderId="40" xfId="0" applyFont="1" applyBorder="1" applyAlignment="1" applyProtection="1">
      <alignment horizontal="center"/>
      <protection/>
    </xf>
    <xf numFmtId="0" fontId="83" fillId="0" borderId="35" xfId="0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153</xdr:row>
      <xdr:rowOff>66675</xdr:rowOff>
    </xdr:from>
    <xdr:to>
      <xdr:col>13</xdr:col>
      <xdr:colOff>180975</xdr:colOff>
      <xdr:row>154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467725" y="28613100"/>
          <a:ext cx="2466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Niveau de l'équipe première du club</a:t>
          </a:r>
        </a:p>
      </xdr:txBody>
    </xdr:sp>
    <xdr:clientData/>
  </xdr:twoCellAnchor>
  <xdr:twoCellAnchor>
    <xdr:from>
      <xdr:col>13</xdr:col>
      <xdr:colOff>180975</xdr:colOff>
      <xdr:row>154</xdr:row>
      <xdr:rowOff>19050</xdr:rowOff>
    </xdr:from>
    <xdr:to>
      <xdr:col>15</xdr:col>
      <xdr:colOff>0</xdr:colOff>
      <xdr:row>155</xdr:row>
      <xdr:rowOff>190500</xdr:rowOff>
    </xdr:to>
    <xdr:sp>
      <xdr:nvSpPr>
        <xdr:cNvPr id="2" name="Connecteur droit avec flèche 2"/>
        <xdr:cNvSpPr>
          <a:spLocks/>
        </xdr:cNvSpPr>
      </xdr:nvSpPr>
      <xdr:spPr>
        <a:xfrm>
          <a:off x="10934700" y="28755975"/>
          <a:ext cx="1247775" cy="37147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rald.SECRETARIAT\Mes%20documents\Downloads\2014-02-24%20FFBB%20Simulation%20Charte%20Off%2063%20V3%20GN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E"/>
      <sheetName val="Nb_matchs_par_arbitre"/>
      <sheetName val="003"/>
      <sheetName val="005"/>
      <sheetName val="006"/>
      <sheetName val="007"/>
      <sheetName val="009"/>
      <sheetName val="011"/>
      <sheetName val="012"/>
      <sheetName val="015"/>
      <sheetName val="016"/>
      <sheetName val="017"/>
      <sheetName val="018"/>
      <sheetName val="019"/>
      <sheetName val="020"/>
      <sheetName val="023"/>
      <sheetName val="025"/>
      <sheetName val="027"/>
      <sheetName val="029"/>
      <sheetName val="030"/>
      <sheetName val="032"/>
      <sheetName val="034"/>
      <sheetName val="035"/>
      <sheetName val="038"/>
      <sheetName val="039"/>
      <sheetName val="040"/>
      <sheetName val="041"/>
      <sheetName val="042"/>
      <sheetName val="043"/>
      <sheetName val="044"/>
      <sheetName val="045"/>
      <sheetName val="046"/>
      <sheetName val="047"/>
      <sheetName val="049"/>
      <sheetName val="051"/>
      <sheetName val="052"/>
      <sheetName val="054"/>
      <sheetName val="057"/>
      <sheetName val="058"/>
      <sheetName val="060"/>
      <sheetName val="061"/>
      <sheetName val="063"/>
      <sheetName val="064"/>
      <sheetName val="066"/>
      <sheetName val="068"/>
      <sheetName val="069"/>
      <sheetName val="070"/>
      <sheetName val="072"/>
      <sheetName val="076"/>
      <sheetName val="078"/>
      <sheetName val="082"/>
      <sheetName val="086"/>
      <sheetName val="087"/>
      <sheetName val="092"/>
      <sheetName val="096"/>
      <sheetName val="098"/>
      <sheetName val="102"/>
      <sheetName val="104"/>
      <sheetName val="106"/>
      <sheetName val="008"/>
      <sheetName val="022"/>
      <sheetName val="010"/>
      <sheetName val="031"/>
      <sheetName val="050"/>
      <sheetName val="074"/>
      <sheetName val="021"/>
      <sheetName val="080"/>
      <sheetName val="MODELE"/>
      <sheetName val="Recap"/>
    </sheetNames>
    <sheetDataSet>
      <sheetData sheetId="0">
        <row r="12">
          <cell r="C12">
            <v>20</v>
          </cell>
          <cell r="G12">
            <v>1.5</v>
          </cell>
        </row>
        <row r="13">
          <cell r="G13">
            <v>2</v>
          </cell>
        </row>
        <row r="14">
          <cell r="C14">
            <v>20</v>
          </cell>
          <cell r="G14">
            <v>1</v>
          </cell>
        </row>
        <row r="15">
          <cell r="G15">
            <v>1.5</v>
          </cell>
        </row>
        <row r="37">
          <cell r="F37" t="str">
            <v>NM2</v>
          </cell>
          <cell r="G37">
            <v>40</v>
          </cell>
          <cell r="H37">
            <v>20</v>
          </cell>
        </row>
        <row r="38">
          <cell r="F38" t="str">
            <v>NM3</v>
          </cell>
          <cell r="G38">
            <v>40</v>
          </cell>
          <cell r="H38">
            <v>20</v>
          </cell>
        </row>
        <row r="39">
          <cell r="F39" t="str">
            <v>Qualif CF</v>
          </cell>
          <cell r="G39">
            <v>40</v>
          </cell>
          <cell r="H39">
            <v>20</v>
          </cell>
        </row>
        <row r="40">
          <cell r="F40" t="str">
            <v>Non Qualif CF</v>
          </cell>
          <cell r="G40">
            <v>40</v>
          </cell>
          <cell r="H40">
            <v>0</v>
          </cell>
        </row>
        <row r="41">
          <cell r="F41" t="str">
            <v>Départ Masc</v>
          </cell>
          <cell r="G41">
            <v>20</v>
          </cell>
          <cell r="H41">
            <v>0</v>
          </cell>
        </row>
        <row r="43">
          <cell r="F43" t="str">
            <v>NF1</v>
          </cell>
          <cell r="G43">
            <v>40</v>
          </cell>
          <cell r="H43">
            <v>20</v>
          </cell>
        </row>
        <row r="44">
          <cell r="F44" t="str">
            <v>NF2</v>
          </cell>
          <cell r="G44">
            <v>40</v>
          </cell>
          <cell r="H44">
            <v>20</v>
          </cell>
        </row>
        <row r="45">
          <cell r="F45" t="str">
            <v>NF3</v>
          </cell>
          <cell r="G45">
            <v>40</v>
          </cell>
          <cell r="H45">
            <v>20</v>
          </cell>
        </row>
        <row r="46">
          <cell r="F46" t="str">
            <v>Qualif CF Fém</v>
          </cell>
          <cell r="G46">
            <v>40</v>
          </cell>
          <cell r="H46">
            <v>20</v>
          </cell>
        </row>
        <row r="47">
          <cell r="F47" t="str">
            <v>Non Qualif CF Fém</v>
          </cell>
          <cell r="G47">
            <v>40</v>
          </cell>
          <cell r="H47">
            <v>0</v>
          </cell>
        </row>
        <row r="48">
          <cell r="F48" t="str">
            <v>Départ Fém</v>
          </cell>
          <cell r="G48">
            <v>20</v>
          </cell>
          <cell r="H48">
            <v>0</v>
          </cell>
        </row>
        <row r="50">
          <cell r="F50" t="str">
            <v>U20 CF</v>
          </cell>
          <cell r="G50">
            <v>40</v>
          </cell>
          <cell r="H50">
            <v>20</v>
          </cell>
        </row>
        <row r="51">
          <cell r="F51" t="str">
            <v>U20 Reg</v>
          </cell>
          <cell r="G51">
            <v>20</v>
          </cell>
          <cell r="H51">
            <v>0</v>
          </cell>
        </row>
        <row r="52">
          <cell r="F52" t="str">
            <v>U18</v>
          </cell>
          <cell r="G52">
            <v>40</v>
          </cell>
          <cell r="H52">
            <v>20</v>
          </cell>
        </row>
        <row r="53">
          <cell r="F53" t="str">
            <v>U17 CF</v>
          </cell>
          <cell r="G53">
            <v>40</v>
          </cell>
          <cell r="H53">
            <v>20</v>
          </cell>
        </row>
        <row r="54">
          <cell r="F54" t="str">
            <v>U17 Reg</v>
          </cell>
          <cell r="G54">
            <v>20</v>
          </cell>
          <cell r="H54">
            <v>0</v>
          </cell>
        </row>
        <row r="55">
          <cell r="F55" t="str">
            <v>U17 ID / Dpt</v>
          </cell>
          <cell r="G55">
            <v>20</v>
          </cell>
          <cell r="H55">
            <v>0</v>
          </cell>
        </row>
        <row r="56">
          <cell r="F56" t="str">
            <v>U15 Elite</v>
          </cell>
          <cell r="G56">
            <v>40</v>
          </cell>
          <cell r="H56">
            <v>20</v>
          </cell>
        </row>
        <row r="57">
          <cell r="F57" t="str">
            <v>U15 IR</v>
          </cell>
          <cell r="G57">
            <v>40</v>
          </cell>
          <cell r="H57">
            <v>0</v>
          </cell>
        </row>
        <row r="58">
          <cell r="F58" t="str">
            <v>U15 Rég</v>
          </cell>
          <cell r="G58">
            <v>20</v>
          </cell>
          <cell r="H58">
            <v>0</v>
          </cell>
        </row>
        <row r="59">
          <cell r="F59" t="str">
            <v>U15 ID / Dpt</v>
          </cell>
          <cell r="G59">
            <v>20</v>
          </cell>
          <cell r="H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="67" zoomScaleNormal="67" zoomScalePageLayoutView="0" workbookViewId="0" topLeftCell="A1">
      <selection activeCell="P7" sqref="P7"/>
    </sheetView>
  </sheetViews>
  <sheetFormatPr defaultColWidth="11.421875" defaultRowHeight="15"/>
  <cols>
    <col min="1" max="1" width="13.8515625" style="0" bestFit="1" customWidth="1"/>
    <col min="5" max="5" width="15.7109375" style="0" bestFit="1" customWidth="1"/>
    <col min="6" max="6" width="26.7109375" style="0" customWidth="1"/>
    <col min="7" max="7" width="8.421875" style="0" bestFit="1" customWidth="1"/>
    <col min="11" max="11" width="11.57421875" style="1" customWidth="1"/>
    <col min="12" max="12" width="47.57421875" style="19" bestFit="1" customWidth="1"/>
    <col min="13" max="13" width="11.421875" style="20" customWidth="1"/>
    <col min="14" max="14" width="22.7109375" style="23" bestFit="1" customWidth="1"/>
  </cols>
  <sheetData>
    <row r="1" spans="1:14" ht="29.25" customHeight="1" thickBot="1">
      <c r="A1" s="238" t="s">
        <v>72</v>
      </c>
      <c r="B1" s="238"/>
      <c r="C1" s="238"/>
      <c r="F1" s="239" t="s">
        <v>74</v>
      </c>
      <c r="G1" s="239"/>
      <c r="H1" s="239"/>
      <c r="I1" s="239"/>
      <c r="J1" s="152"/>
      <c r="L1" s="239" t="s">
        <v>77</v>
      </c>
      <c r="M1" s="239"/>
      <c r="N1" s="22"/>
    </row>
    <row r="2" spans="1:14" ht="30">
      <c r="A2" s="236" t="s">
        <v>70</v>
      </c>
      <c r="B2" s="242" t="s">
        <v>23</v>
      </c>
      <c r="C2" s="244" t="s">
        <v>25</v>
      </c>
      <c r="E2" s="24"/>
      <c r="F2" s="25" t="s">
        <v>148</v>
      </c>
      <c r="G2" s="154">
        <v>1.5</v>
      </c>
      <c r="H2" s="26"/>
      <c r="I2" s="27"/>
      <c r="J2" s="35"/>
      <c r="K2" s="2"/>
      <c r="L2" s="240" t="s">
        <v>80</v>
      </c>
      <c r="M2" s="241" t="s">
        <v>99</v>
      </c>
      <c r="N2" s="235" t="s">
        <v>100</v>
      </c>
    </row>
    <row r="3" spans="1:14" ht="60">
      <c r="A3" s="237"/>
      <c r="B3" s="243"/>
      <c r="C3" s="245"/>
      <c r="E3" s="17"/>
      <c r="F3" s="216"/>
      <c r="G3" s="217" t="s">
        <v>149</v>
      </c>
      <c r="H3" s="217" t="s">
        <v>150</v>
      </c>
      <c r="I3" s="218" t="s">
        <v>151</v>
      </c>
      <c r="J3" s="18"/>
      <c r="K3" s="2"/>
      <c r="L3" s="240"/>
      <c r="M3" s="241"/>
      <c r="N3" s="235"/>
    </row>
    <row r="4" spans="1:14" ht="15">
      <c r="A4" s="182" t="s">
        <v>56</v>
      </c>
      <c r="B4" s="10">
        <v>40</v>
      </c>
      <c r="C4" s="11">
        <v>20</v>
      </c>
      <c r="E4" s="232" t="s">
        <v>152</v>
      </c>
      <c r="F4" s="192" t="s">
        <v>127</v>
      </c>
      <c r="G4" s="193">
        <v>3.5</v>
      </c>
      <c r="H4" s="194">
        <f aca="true" t="shared" si="0" ref="H4:H10">G4*VAL_A</f>
        <v>5.25</v>
      </c>
      <c r="I4" s="195">
        <f aca="true" t="shared" si="1" ref="I4:I10">G4*VAL_A</f>
        <v>5.25</v>
      </c>
      <c r="J4" s="18"/>
      <c r="K4" s="2"/>
      <c r="L4" s="36" t="s">
        <v>81</v>
      </c>
      <c r="M4" s="21">
        <v>1</v>
      </c>
      <c r="N4" s="37" t="s">
        <v>86</v>
      </c>
    </row>
    <row r="5" spans="1:14" ht="15">
      <c r="A5" s="182" t="s">
        <v>57</v>
      </c>
      <c r="B5" s="10">
        <v>40</v>
      </c>
      <c r="C5" s="11">
        <v>20</v>
      </c>
      <c r="E5" s="233"/>
      <c r="F5" s="196" t="s">
        <v>2</v>
      </c>
      <c r="G5" s="193">
        <v>3</v>
      </c>
      <c r="H5" s="194">
        <f t="shared" si="0"/>
        <v>4.5</v>
      </c>
      <c r="I5" s="195">
        <f t="shared" si="1"/>
        <v>4.5</v>
      </c>
      <c r="J5" s="18"/>
      <c r="K5" s="228" t="s">
        <v>46</v>
      </c>
      <c r="L5" s="36" t="s">
        <v>106</v>
      </c>
      <c r="M5" s="34">
        <v>5</v>
      </c>
      <c r="N5" s="37" t="s">
        <v>88</v>
      </c>
    </row>
    <row r="6" spans="1:14" ht="15">
      <c r="A6" s="182" t="s">
        <v>58</v>
      </c>
      <c r="B6" s="10">
        <v>40</v>
      </c>
      <c r="C6" s="11">
        <v>20</v>
      </c>
      <c r="E6" s="233"/>
      <c r="F6" s="196" t="s">
        <v>71</v>
      </c>
      <c r="G6" s="193">
        <v>2.5</v>
      </c>
      <c r="H6" s="194">
        <f t="shared" si="0"/>
        <v>3.75</v>
      </c>
      <c r="I6" s="195">
        <f t="shared" si="1"/>
        <v>3.75</v>
      </c>
      <c r="J6" s="18"/>
      <c r="K6" s="228"/>
      <c r="L6" s="36" t="s">
        <v>82</v>
      </c>
      <c r="M6" s="34">
        <v>5</v>
      </c>
      <c r="N6" s="37" t="s">
        <v>87</v>
      </c>
    </row>
    <row r="7" spans="1:14" ht="15">
      <c r="A7" s="182" t="s">
        <v>59</v>
      </c>
      <c r="B7" s="10">
        <v>40</v>
      </c>
      <c r="C7" s="11">
        <v>20</v>
      </c>
      <c r="E7" s="233"/>
      <c r="F7" s="196" t="s">
        <v>66</v>
      </c>
      <c r="G7" s="193">
        <v>2</v>
      </c>
      <c r="H7" s="194">
        <f t="shared" si="0"/>
        <v>3</v>
      </c>
      <c r="I7" s="195">
        <f t="shared" si="1"/>
        <v>3</v>
      </c>
      <c r="J7" s="18"/>
      <c r="K7" s="228" t="s">
        <v>108</v>
      </c>
      <c r="L7" s="36" t="s">
        <v>105</v>
      </c>
      <c r="M7" s="34">
        <v>10</v>
      </c>
      <c r="N7" s="37" t="s">
        <v>89</v>
      </c>
    </row>
    <row r="8" spans="1:14" ht="15">
      <c r="A8" s="182" t="s">
        <v>60</v>
      </c>
      <c r="B8" s="10">
        <v>40</v>
      </c>
      <c r="C8" s="11">
        <v>20</v>
      </c>
      <c r="E8" s="233"/>
      <c r="F8" s="196" t="s">
        <v>42</v>
      </c>
      <c r="G8" s="193">
        <v>2</v>
      </c>
      <c r="H8" s="194">
        <f t="shared" si="0"/>
        <v>3</v>
      </c>
      <c r="I8" s="195">
        <f t="shared" si="1"/>
        <v>3</v>
      </c>
      <c r="J8" s="18"/>
      <c r="K8" s="228"/>
      <c r="L8" s="36" t="s">
        <v>114</v>
      </c>
      <c r="M8" s="21">
        <v>1</v>
      </c>
      <c r="N8" s="37" t="s">
        <v>115</v>
      </c>
    </row>
    <row r="9" spans="1:14" ht="15">
      <c r="A9" s="182" t="s">
        <v>135</v>
      </c>
      <c r="B9" s="10">
        <v>40</v>
      </c>
      <c r="C9" s="11">
        <v>0</v>
      </c>
      <c r="E9" s="233"/>
      <c r="F9" s="196" t="s">
        <v>43</v>
      </c>
      <c r="G9" s="193">
        <v>1.5</v>
      </c>
      <c r="H9" s="194">
        <f t="shared" si="0"/>
        <v>2.25</v>
      </c>
      <c r="I9" s="195">
        <f t="shared" si="1"/>
        <v>2.25</v>
      </c>
      <c r="K9" s="228"/>
      <c r="L9" s="36" t="s">
        <v>113</v>
      </c>
      <c r="M9" s="21">
        <v>0.25</v>
      </c>
      <c r="N9" s="37" t="s">
        <v>116</v>
      </c>
    </row>
    <row r="10" spans="1:14" ht="30.75" thickBot="1">
      <c r="A10" s="182" t="s">
        <v>136</v>
      </c>
      <c r="B10" s="10">
        <v>40</v>
      </c>
      <c r="C10" s="11">
        <v>0</v>
      </c>
      <c r="E10" s="234"/>
      <c r="F10" s="197" t="s">
        <v>128</v>
      </c>
      <c r="G10" s="198">
        <v>1</v>
      </c>
      <c r="H10" s="199">
        <f t="shared" si="0"/>
        <v>1.5</v>
      </c>
      <c r="I10" s="200">
        <f t="shared" si="1"/>
        <v>1.5</v>
      </c>
      <c r="K10" s="228" t="s">
        <v>109</v>
      </c>
      <c r="L10" s="36" t="s">
        <v>83</v>
      </c>
      <c r="M10" s="34">
        <v>5</v>
      </c>
      <c r="N10" s="37" t="s">
        <v>90</v>
      </c>
    </row>
    <row r="11" spans="1:14" ht="26.25" thickBot="1">
      <c r="A11" s="183" t="s">
        <v>61</v>
      </c>
      <c r="B11" s="10">
        <v>40</v>
      </c>
      <c r="C11" s="11">
        <v>0</v>
      </c>
      <c r="E11" s="156"/>
      <c r="F11" s="201" t="s">
        <v>130</v>
      </c>
      <c r="G11" s="202"/>
      <c r="H11" s="203">
        <v>100</v>
      </c>
      <c r="I11" s="204">
        <v>100</v>
      </c>
      <c r="K11" s="228"/>
      <c r="L11" s="36" t="s">
        <v>113</v>
      </c>
      <c r="M11" s="21">
        <v>0.25</v>
      </c>
      <c r="N11" s="37" t="s">
        <v>117</v>
      </c>
    </row>
    <row r="12" spans="1:14" ht="15">
      <c r="A12" s="182" t="s">
        <v>62</v>
      </c>
      <c r="B12" s="10">
        <v>40</v>
      </c>
      <c r="C12" s="11">
        <v>0</v>
      </c>
      <c r="K12" s="229" t="s">
        <v>31</v>
      </c>
      <c r="L12" s="36" t="s">
        <v>83</v>
      </c>
      <c r="M12" s="21">
        <v>0</v>
      </c>
      <c r="N12" s="37" t="s">
        <v>91</v>
      </c>
    </row>
    <row r="13" spans="1:14" ht="15" customHeight="1" thickBot="1">
      <c r="A13" s="182" t="s">
        <v>137</v>
      </c>
      <c r="B13" s="10">
        <v>40</v>
      </c>
      <c r="C13" s="11">
        <v>0</v>
      </c>
      <c r="E13" s="150"/>
      <c r="K13" s="230"/>
      <c r="L13" s="36" t="s">
        <v>113</v>
      </c>
      <c r="M13" s="21">
        <v>0.25</v>
      </c>
      <c r="N13" s="37" t="s">
        <v>118</v>
      </c>
    </row>
    <row r="14" spans="1:14" ht="15">
      <c r="A14" s="182" t="s">
        <v>63</v>
      </c>
      <c r="B14" s="10">
        <v>40</v>
      </c>
      <c r="C14" s="11">
        <v>0</v>
      </c>
      <c r="E14" s="219" t="s">
        <v>139</v>
      </c>
      <c r="F14" s="220"/>
      <c r="G14" s="220"/>
      <c r="H14" s="220"/>
      <c r="I14" s="221"/>
      <c r="K14" s="231"/>
      <c r="L14" s="36" t="s">
        <v>119</v>
      </c>
      <c r="M14" s="21">
        <v>10</v>
      </c>
      <c r="N14" s="37" t="s">
        <v>120</v>
      </c>
    </row>
    <row r="15" spans="1:14" ht="30">
      <c r="A15" s="182" t="s">
        <v>101</v>
      </c>
      <c r="B15" s="10">
        <v>0</v>
      </c>
      <c r="C15" s="11">
        <v>0</v>
      </c>
      <c r="E15" s="222"/>
      <c r="F15" s="223"/>
      <c r="G15" s="223"/>
      <c r="H15" s="223"/>
      <c r="I15" s="224"/>
      <c r="K15" s="38" t="s">
        <v>32</v>
      </c>
      <c r="L15" s="36" t="s">
        <v>84</v>
      </c>
      <c r="M15" s="34">
        <v>5</v>
      </c>
      <c r="N15" s="37" t="s">
        <v>94</v>
      </c>
    </row>
    <row r="16" spans="1:14" ht="15" customHeight="1">
      <c r="A16" s="183" t="s">
        <v>102</v>
      </c>
      <c r="B16" s="10">
        <v>0</v>
      </c>
      <c r="C16" s="11">
        <v>0</v>
      </c>
      <c r="E16" s="222"/>
      <c r="F16" s="223"/>
      <c r="G16" s="223"/>
      <c r="H16" s="223"/>
      <c r="I16" s="224"/>
      <c r="K16" s="228" t="s">
        <v>110</v>
      </c>
      <c r="L16" s="36" t="s">
        <v>48</v>
      </c>
      <c r="M16" s="34">
        <v>5</v>
      </c>
      <c r="N16" s="37" t="s">
        <v>92</v>
      </c>
    </row>
    <row r="17" spans="1:14" ht="15">
      <c r="A17" s="183" t="s">
        <v>138</v>
      </c>
      <c r="B17" s="10">
        <v>0</v>
      </c>
      <c r="C17" s="11">
        <v>0</v>
      </c>
      <c r="E17" s="222"/>
      <c r="F17" s="223"/>
      <c r="G17" s="223"/>
      <c r="H17" s="223"/>
      <c r="I17" s="224"/>
      <c r="K17" s="228"/>
      <c r="L17" s="36" t="s">
        <v>85</v>
      </c>
      <c r="M17" s="34">
        <v>0</v>
      </c>
      <c r="N17" s="37" t="s">
        <v>93</v>
      </c>
    </row>
    <row r="18" spans="1:14" ht="15">
      <c r="A18" s="182"/>
      <c r="B18" s="10"/>
      <c r="C18" s="11"/>
      <c r="E18" s="222"/>
      <c r="F18" s="223"/>
      <c r="G18" s="223"/>
      <c r="H18" s="223"/>
      <c r="I18" s="224"/>
      <c r="K18" s="228"/>
      <c r="L18" s="36" t="s">
        <v>114</v>
      </c>
      <c r="M18" s="21">
        <v>1</v>
      </c>
      <c r="N18" s="37" t="s">
        <v>122</v>
      </c>
    </row>
    <row r="19" spans="1:14" ht="15">
      <c r="A19" s="182" t="s">
        <v>64</v>
      </c>
      <c r="B19" s="10">
        <v>40</v>
      </c>
      <c r="C19" s="11">
        <v>20</v>
      </c>
      <c r="E19" s="222"/>
      <c r="F19" s="223"/>
      <c r="G19" s="223"/>
      <c r="H19" s="223"/>
      <c r="I19" s="224"/>
      <c r="K19" s="228"/>
      <c r="L19" s="36" t="s">
        <v>113</v>
      </c>
      <c r="M19" s="21">
        <v>0</v>
      </c>
      <c r="N19" s="37" t="s">
        <v>121</v>
      </c>
    </row>
    <row r="20" spans="1:14" ht="15" customHeight="1">
      <c r="A20" s="182" t="s">
        <v>54</v>
      </c>
      <c r="B20" s="10">
        <v>40</v>
      </c>
      <c r="C20" s="11">
        <v>20</v>
      </c>
      <c r="E20" s="222"/>
      <c r="F20" s="223"/>
      <c r="G20" s="223"/>
      <c r="H20" s="223"/>
      <c r="I20" s="224"/>
      <c r="K20" s="228" t="s">
        <v>112</v>
      </c>
      <c r="L20" s="36" t="s">
        <v>107</v>
      </c>
      <c r="M20" s="34">
        <v>10</v>
      </c>
      <c r="N20" s="37" t="s">
        <v>124</v>
      </c>
    </row>
    <row r="21" spans="1:14" ht="15.75" thickBot="1">
      <c r="A21" s="182" t="s">
        <v>55</v>
      </c>
      <c r="B21" s="10">
        <v>40</v>
      </c>
      <c r="C21" s="11">
        <v>20</v>
      </c>
      <c r="E21" s="225"/>
      <c r="F21" s="226"/>
      <c r="G21" s="226"/>
      <c r="H21" s="226"/>
      <c r="I21" s="227"/>
      <c r="K21" s="228"/>
      <c r="L21" s="36" t="s">
        <v>111</v>
      </c>
      <c r="M21" s="34">
        <v>5</v>
      </c>
      <c r="N21" s="37" t="s">
        <v>123</v>
      </c>
    </row>
    <row r="22" spans="1:14" ht="15">
      <c r="A22" s="182" t="s">
        <v>65</v>
      </c>
      <c r="B22" s="10">
        <v>40</v>
      </c>
      <c r="C22" s="153">
        <v>20</v>
      </c>
      <c r="K22" s="151"/>
      <c r="L22" s="36" t="s">
        <v>95</v>
      </c>
      <c r="M22" s="34">
        <v>55</v>
      </c>
      <c r="N22" s="37" t="s">
        <v>96</v>
      </c>
    </row>
    <row r="23" spans="1:14" ht="15">
      <c r="A23" s="182" t="s">
        <v>66</v>
      </c>
      <c r="B23" s="10">
        <v>40</v>
      </c>
      <c r="C23" s="11">
        <v>20</v>
      </c>
      <c r="K23" s="151"/>
      <c r="L23" s="36" t="s">
        <v>97</v>
      </c>
      <c r="M23" s="34">
        <v>10</v>
      </c>
      <c r="N23" s="37" t="s">
        <v>98</v>
      </c>
    </row>
    <row r="24" spans="1:14" ht="15">
      <c r="A24" s="182" t="s">
        <v>144</v>
      </c>
      <c r="B24" s="10">
        <v>40</v>
      </c>
      <c r="C24" s="11">
        <v>0</v>
      </c>
      <c r="L24" s="31"/>
      <c r="M24" s="32"/>
      <c r="N24" s="33"/>
    </row>
    <row r="25" spans="1:14" ht="15">
      <c r="A25" s="182" t="s">
        <v>145</v>
      </c>
      <c r="B25" s="10">
        <v>40</v>
      </c>
      <c r="C25" s="11">
        <v>0</v>
      </c>
      <c r="L25" s="31"/>
      <c r="M25" s="32"/>
      <c r="N25" s="33"/>
    </row>
    <row r="26" spans="1:14" ht="14.25">
      <c r="A26" s="183" t="s">
        <v>67</v>
      </c>
      <c r="B26" s="184">
        <v>40</v>
      </c>
      <c r="C26" s="185">
        <v>0</v>
      </c>
      <c r="L26" s="28"/>
      <c r="M26" s="29"/>
      <c r="N26" s="30"/>
    </row>
    <row r="27" spans="1:14" ht="14.25">
      <c r="A27" s="183" t="s">
        <v>68</v>
      </c>
      <c r="B27" s="184">
        <v>40</v>
      </c>
      <c r="C27" s="185">
        <v>0</v>
      </c>
      <c r="L27" s="31"/>
      <c r="M27" s="32"/>
      <c r="N27" s="33"/>
    </row>
    <row r="28" spans="1:14" ht="14.25">
      <c r="A28" s="182" t="s">
        <v>146</v>
      </c>
      <c r="B28" s="10">
        <v>40</v>
      </c>
      <c r="C28" s="11">
        <v>0</v>
      </c>
      <c r="L28" s="31"/>
      <c r="M28" s="32"/>
      <c r="N28" s="33"/>
    </row>
    <row r="29" spans="1:14" ht="14.25">
      <c r="A29" s="183" t="s">
        <v>69</v>
      </c>
      <c r="B29" s="184">
        <v>40</v>
      </c>
      <c r="C29" s="185">
        <v>0</v>
      </c>
      <c r="L29" s="28"/>
      <c r="M29" s="29"/>
      <c r="N29" s="30"/>
    </row>
    <row r="30" spans="1:3" ht="14.25">
      <c r="A30" s="186" t="s">
        <v>103</v>
      </c>
      <c r="B30" s="187">
        <v>0</v>
      </c>
      <c r="C30" s="188">
        <v>0</v>
      </c>
    </row>
    <row r="31" spans="1:3" ht="14.25">
      <c r="A31" s="186" t="s">
        <v>104</v>
      </c>
      <c r="B31" s="187">
        <v>0</v>
      </c>
      <c r="C31" s="188">
        <v>0</v>
      </c>
    </row>
    <row r="32" spans="1:3" ht="15" thickBot="1">
      <c r="A32" s="189" t="s">
        <v>147</v>
      </c>
      <c r="B32" s="190">
        <v>0</v>
      </c>
      <c r="C32" s="191">
        <v>0</v>
      </c>
    </row>
  </sheetData>
  <sheetProtection password="F907" sheet="1"/>
  <mergeCells count="17">
    <mergeCell ref="N2:N3"/>
    <mergeCell ref="A2:A3"/>
    <mergeCell ref="A1:C1"/>
    <mergeCell ref="F1:I1"/>
    <mergeCell ref="L1:M1"/>
    <mergeCell ref="L2:L3"/>
    <mergeCell ref="M2:M3"/>
    <mergeCell ref="B2:B3"/>
    <mergeCell ref="C2:C3"/>
    <mergeCell ref="E14:I21"/>
    <mergeCell ref="K20:K21"/>
    <mergeCell ref="K5:K6"/>
    <mergeCell ref="K7:K9"/>
    <mergeCell ref="K10:K11"/>
    <mergeCell ref="K16:K19"/>
    <mergeCell ref="K12:K14"/>
    <mergeCell ref="E4:E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160"/>
  <sheetViews>
    <sheetView tabSelected="1" zoomScale="70" zoomScaleNormal="70" zoomScalePageLayoutView="0" workbookViewId="0" topLeftCell="A1">
      <selection activeCell="H103" sqref="H103"/>
    </sheetView>
  </sheetViews>
  <sheetFormatPr defaultColWidth="11.421875" defaultRowHeight="15"/>
  <cols>
    <col min="1" max="2" width="20.7109375" style="4" customWidth="1"/>
    <col min="3" max="6" width="10.7109375" style="4" customWidth="1"/>
    <col min="7" max="7" width="10.7109375" style="43" customWidth="1"/>
    <col min="8" max="8" width="10.7109375" style="4" customWidth="1"/>
    <col min="9" max="9" width="12.7109375" style="4" bestFit="1" customWidth="1"/>
    <col min="10" max="10" width="10.7109375" style="43" customWidth="1"/>
    <col min="11" max="16" width="10.7109375" style="4" customWidth="1"/>
    <col min="17" max="17" width="6.7109375" style="4" customWidth="1"/>
    <col min="18" max="19" width="12.7109375" style="4" customWidth="1"/>
    <col min="20" max="20" width="12.7109375" style="44" customWidth="1"/>
    <col min="21" max="16384" width="11.57421875" style="42" customWidth="1"/>
  </cols>
  <sheetData>
    <row r="1" spans="1:20" ht="24" thickBot="1">
      <c r="A1" s="40" t="s">
        <v>3</v>
      </c>
      <c r="B1" s="282"/>
      <c r="C1" s="283"/>
      <c r="D1" s="283"/>
      <c r="E1" s="283"/>
      <c r="F1" s="283"/>
      <c r="G1" s="283"/>
      <c r="H1" s="284"/>
      <c r="I1" s="41"/>
      <c r="J1" s="270" t="s">
        <v>140</v>
      </c>
      <c r="K1" s="270"/>
      <c r="L1" s="270"/>
      <c r="M1" s="270"/>
      <c r="N1" s="270"/>
      <c r="O1" s="270"/>
      <c r="P1" s="270"/>
      <c r="Q1" s="270"/>
      <c r="R1" s="270"/>
      <c r="S1" s="270"/>
      <c r="T1" s="270"/>
    </row>
    <row r="2" spans="1:20" s="208" customFormat="1" ht="23.25">
      <c r="A2" s="205"/>
      <c r="B2" s="271" t="s">
        <v>141</v>
      </c>
      <c r="C2" s="271"/>
      <c r="D2" s="271"/>
      <c r="E2" s="271"/>
      <c r="F2" s="271"/>
      <c r="G2" s="271"/>
      <c r="H2" s="271"/>
      <c r="I2" s="206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0:20" ht="14.25">
      <c r="J3" s="4"/>
      <c r="R3" s="44"/>
      <c r="S3" s="45"/>
      <c r="T3" s="46"/>
    </row>
    <row r="4" spans="1:20" ht="18">
      <c r="A4" s="47" t="s">
        <v>4</v>
      </c>
      <c r="B4" s="48"/>
      <c r="C4" s="48"/>
      <c r="D4" s="48"/>
      <c r="E4" s="48"/>
      <c r="F4" s="48"/>
      <c r="G4" s="49"/>
      <c r="H4" s="48"/>
      <c r="I4" s="48"/>
      <c r="J4" s="48"/>
      <c r="K4" s="48"/>
      <c r="L4" s="48"/>
      <c r="M4" s="48"/>
      <c r="N4" s="48"/>
      <c r="O4" s="48"/>
      <c r="P4" s="48"/>
      <c r="Q4" s="48"/>
      <c r="R4" s="50"/>
      <c r="S4" s="51"/>
      <c r="T4" s="52"/>
    </row>
    <row r="5" spans="1:20" ht="15" thickBot="1">
      <c r="A5" s="53"/>
      <c r="B5" s="54"/>
      <c r="C5" s="54"/>
      <c r="D5" s="54"/>
      <c r="E5" s="54"/>
      <c r="F5" s="54"/>
      <c r="G5" s="55"/>
      <c r="H5" s="54"/>
      <c r="I5" s="54"/>
      <c r="J5" s="54"/>
      <c r="K5" s="54"/>
      <c r="L5" s="54"/>
      <c r="M5" s="54"/>
      <c r="N5" s="54"/>
      <c r="O5" s="54"/>
      <c r="P5" s="54"/>
      <c r="Q5" s="54"/>
      <c r="R5" s="56"/>
      <c r="S5" s="57"/>
      <c r="T5" s="58"/>
    </row>
    <row r="6" spans="1:20" ht="14.25">
      <c r="A6" s="43"/>
      <c r="E6" s="285" t="s">
        <v>5</v>
      </c>
      <c r="F6" s="286"/>
      <c r="G6" s="287"/>
      <c r="H6" s="285" t="s">
        <v>6</v>
      </c>
      <c r="I6" s="286"/>
      <c r="J6" s="287"/>
      <c r="K6" s="285" t="s">
        <v>7</v>
      </c>
      <c r="L6" s="286"/>
      <c r="M6" s="287"/>
      <c r="N6" s="285" t="s">
        <v>8</v>
      </c>
      <c r="O6" s="286"/>
      <c r="P6" s="287"/>
      <c r="Q6" s="279" t="s">
        <v>1</v>
      </c>
      <c r="R6" s="280"/>
      <c r="S6" s="280"/>
      <c r="T6" s="281"/>
    </row>
    <row r="7" spans="1:20" ht="15" thickBot="1">
      <c r="A7" s="59"/>
      <c r="B7" s="60"/>
      <c r="E7" s="61" t="s">
        <v>9</v>
      </c>
      <c r="F7" s="62" t="s">
        <v>10</v>
      </c>
      <c r="G7" s="63" t="s">
        <v>11</v>
      </c>
      <c r="H7" s="61" t="s">
        <v>9</v>
      </c>
      <c r="I7" s="62" t="s">
        <v>10</v>
      </c>
      <c r="J7" s="63" t="s">
        <v>11</v>
      </c>
      <c r="K7" s="61" t="s">
        <v>9</v>
      </c>
      <c r="L7" s="62" t="s">
        <v>10</v>
      </c>
      <c r="M7" s="63" t="s">
        <v>11</v>
      </c>
      <c r="N7" s="61" t="s">
        <v>9</v>
      </c>
      <c r="O7" s="62" t="s">
        <v>10</v>
      </c>
      <c r="P7" s="63" t="s">
        <v>11</v>
      </c>
      <c r="Q7" s="288" t="s">
        <v>12</v>
      </c>
      <c r="R7" s="289"/>
      <c r="S7" s="64" t="s">
        <v>13</v>
      </c>
      <c r="T7" s="65" t="s">
        <v>14</v>
      </c>
    </row>
    <row r="8" spans="1:20" ht="15" customHeight="1">
      <c r="A8" s="246" t="s">
        <v>142</v>
      </c>
      <c r="B8" s="278" t="s">
        <v>15</v>
      </c>
      <c r="C8" s="262" t="s">
        <v>16</v>
      </c>
      <c r="D8" s="263"/>
      <c r="E8" s="147"/>
      <c r="F8" s="148">
        <f>IF(E8&lt;&gt;0,VLOOKUP(E8,TAB_DEBITS,2,FALSE),0)</f>
        <v>0</v>
      </c>
      <c r="G8" s="149">
        <f>IF(E8&lt;&gt;0,VLOOKUP(E8,TAB_DEBITS,3,FALSE),0)</f>
        <v>0</v>
      </c>
      <c r="H8" s="147"/>
      <c r="I8" s="148">
        <f>IF(H8&lt;&gt;0,VLOOKUP(H8,TAB_DEBITS,2,FALSE),0)</f>
        <v>0</v>
      </c>
      <c r="J8" s="149">
        <f>IF(H8&lt;&gt;0,VLOOKUP(H8,TAB_DEBITS,3,FALSE),0)</f>
        <v>0</v>
      </c>
      <c r="K8" s="147"/>
      <c r="L8" s="148">
        <f>IF(K8&lt;&gt;0,VLOOKUP(K8,TAB_DEBITS,2,FALSE),0)</f>
        <v>0</v>
      </c>
      <c r="M8" s="149">
        <f>IF(K8&lt;&gt;0,VLOOKUP(K8,TAB_DEBITS,3,FALSE),0)</f>
        <v>0</v>
      </c>
      <c r="N8" s="147"/>
      <c r="O8" s="148">
        <f>IF(N8&lt;&gt;0,VLOOKUP(N8,TAB_DEBITS,2,FALSE),0)</f>
        <v>0</v>
      </c>
      <c r="P8" s="149">
        <f>IF(N8&lt;&gt;0,VLOOKUP(N8,TAB_DEBITS,3,FALSE),0)</f>
        <v>0</v>
      </c>
      <c r="Q8" s="264">
        <f aca="true" t="shared" si="0" ref="Q8:Q21">COUNTA(E8,H8,K8,N8)</f>
        <v>0</v>
      </c>
      <c r="R8" s="265"/>
      <c r="S8" s="161">
        <f aca="true" t="shared" si="1" ref="S8:T21">F8+I8+L8+O8</f>
        <v>0</v>
      </c>
      <c r="T8" s="162">
        <f t="shared" si="1"/>
        <v>0</v>
      </c>
    </row>
    <row r="9" spans="1:20" ht="14.25">
      <c r="A9" s="246"/>
      <c r="B9" s="252"/>
      <c r="C9" s="266" t="s">
        <v>17</v>
      </c>
      <c r="D9" s="267"/>
      <c r="E9" s="3"/>
      <c r="F9" s="70">
        <f>IF(E9&lt;&gt;0,VLOOKUP(E9,TAB_DEBITS,2,FALSE),0)</f>
        <v>0</v>
      </c>
      <c r="G9" s="71">
        <f>IF(E9&lt;&gt;0,VLOOKUP(E9,TAB_DEBITS,3,FALSE),0)</f>
        <v>0</v>
      </c>
      <c r="H9" s="3"/>
      <c r="I9" s="70">
        <f>IF(H9&lt;&gt;0,VLOOKUP(H9,TAB_DEBITS,2,FALSE),0)</f>
        <v>0</v>
      </c>
      <c r="J9" s="71">
        <f>IF(H9&lt;&gt;0,VLOOKUP(H9,TAB_DEBITS,3,FALSE),0)</f>
        <v>0</v>
      </c>
      <c r="K9" s="3"/>
      <c r="L9" s="70">
        <f>IF(K9&lt;&gt;0,VLOOKUP(K9,TAB_DEBITS,2,FALSE),0)</f>
        <v>0</v>
      </c>
      <c r="M9" s="71">
        <f>IF(K9&lt;&gt;0,VLOOKUP(K9,TAB_DEBITS,3,FALSE),0)</f>
        <v>0</v>
      </c>
      <c r="N9" s="3"/>
      <c r="O9" s="70">
        <f>IF(N9&lt;&gt;0,VLOOKUP(N9,TAB_DEBITS,2,FALSE),0)</f>
        <v>0</v>
      </c>
      <c r="P9" s="71">
        <f>IF(N9&lt;&gt;0,VLOOKUP(N9,TAB_DEBITS,3,FALSE),0)</f>
        <v>0</v>
      </c>
      <c r="Q9" s="268">
        <f t="shared" si="0"/>
        <v>0</v>
      </c>
      <c r="R9" s="269"/>
      <c r="S9" s="72">
        <f t="shared" si="1"/>
        <v>0</v>
      </c>
      <c r="T9" s="73">
        <f t="shared" si="1"/>
        <v>0</v>
      </c>
    </row>
    <row r="10" spans="1:20" ht="14.25">
      <c r="A10" s="246"/>
      <c r="B10" s="252"/>
      <c r="C10" s="169"/>
      <c r="D10" s="180"/>
      <c r="E10" s="259" t="s">
        <v>131</v>
      </c>
      <c r="F10" s="260"/>
      <c r="G10" s="261"/>
      <c r="H10" s="259" t="s">
        <v>132</v>
      </c>
      <c r="I10" s="260"/>
      <c r="J10" s="261"/>
      <c r="K10" s="259" t="s">
        <v>133</v>
      </c>
      <c r="L10" s="260"/>
      <c r="M10" s="261"/>
      <c r="N10" s="259" t="s">
        <v>134</v>
      </c>
      <c r="O10" s="260"/>
      <c r="P10" s="261"/>
      <c r="Q10" s="168"/>
      <c r="R10" s="169"/>
      <c r="S10" s="170"/>
      <c r="T10" s="171"/>
    </row>
    <row r="11" spans="1:20" ht="15" thickBot="1">
      <c r="A11" s="246"/>
      <c r="B11" s="252"/>
      <c r="C11" s="173"/>
      <c r="D11" s="181"/>
      <c r="E11" s="165" t="s">
        <v>9</v>
      </c>
      <c r="F11" s="166" t="s">
        <v>10</v>
      </c>
      <c r="G11" s="167" t="s">
        <v>11</v>
      </c>
      <c r="H11" s="165" t="s">
        <v>9</v>
      </c>
      <c r="I11" s="166" t="s">
        <v>10</v>
      </c>
      <c r="J11" s="167" t="s">
        <v>11</v>
      </c>
      <c r="K11" s="165" t="s">
        <v>9</v>
      </c>
      <c r="L11" s="166" t="s">
        <v>10</v>
      </c>
      <c r="M11" s="167" t="s">
        <v>11</v>
      </c>
      <c r="N11" s="165" t="s">
        <v>9</v>
      </c>
      <c r="O11" s="166" t="s">
        <v>10</v>
      </c>
      <c r="P11" s="167" t="s">
        <v>11</v>
      </c>
      <c r="Q11" s="172"/>
      <c r="R11" s="173"/>
      <c r="S11" s="174"/>
      <c r="T11" s="175"/>
    </row>
    <row r="12" spans="1:20" ht="14.25">
      <c r="A12" s="246"/>
      <c r="B12" s="252"/>
      <c r="C12" s="254" t="s">
        <v>16</v>
      </c>
      <c r="D12" s="255"/>
      <c r="E12" s="147"/>
      <c r="F12" s="148">
        <f>IF(E12&lt;&gt;0,VLOOKUP(E12,TAB_DEBITS,2,FALSE),0)</f>
        <v>0</v>
      </c>
      <c r="G12" s="149">
        <f>IF(E12&lt;&gt;0,VLOOKUP(E12,TAB_DEBITS,3,FALSE),0)</f>
        <v>0</v>
      </c>
      <c r="H12" s="147"/>
      <c r="I12" s="148">
        <f>IF(H12&lt;&gt;0,VLOOKUP(H12,TAB_DEBITS,2,FALSE),0)</f>
        <v>0</v>
      </c>
      <c r="J12" s="149">
        <f>IF(H12&lt;&gt;0,VLOOKUP(H12,TAB_DEBITS,3,FALSE),0)</f>
        <v>0</v>
      </c>
      <c r="K12" s="147"/>
      <c r="L12" s="148">
        <f>IF(K12&lt;&gt;0,VLOOKUP(K12,TAB_DEBITS,2,FALSE),0)</f>
        <v>0</v>
      </c>
      <c r="M12" s="149">
        <f>IF(K12&lt;&gt;0,VLOOKUP(K12,TAB_DEBITS,3,FALSE),0)</f>
        <v>0</v>
      </c>
      <c r="N12" s="147"/>
      <c r="O12" s="148">
        <f>IF(N12&lt;&gt;0,VLOOKUP(N12,TAB_DEBITS,2,FALSE),0)</f>
        <v>0</v>
      </c>
      <c r="P12" s="149">
        <f>IF(N12&lt;&gt;0,VLOOKUP(N12,TAB_DEBITS,3,FALSE),0)</f>
        <v>0</v>
      </c>
      <c r="Q12" s="272">
        <f>COUNTA(E12,H12,K12,N12)</f>
        <v>0</v>
      </c>
      <c r="R12" s="273"/>
      <c r="S12" s="159">
        <f>F12+I12+L12+O12</f>
        <v>0</v>
      </c>
      <c r="T12" s="160">
        <f>G12+J12+M12+P12</f>
        <v>0</v>
      </c>
    </row>
    <row r="13" spans="1:20" ht="15" thickBot="1">
      <c r="A13" s="246"/>
      <c r="B13" s="253"/>
      <c r="C13" s="274" t="s">
        <v>17</v>
      </c>
      <c r="D13" s="275"/>
      <c r="E13" s="213"/>
      <c r="F13" s="74">
        <f>IF(E13&lt;&gt;0,VLOOKUP(E13,TAB_DEBITS,2,FALSE),0)</f>
        <v>0</v>
      </c>
      <c r="G13" s="75">
        <f>IF(E13&lt;&gt;0,VLOOKUP(E13,TAB_DEBITS,3,FALSE),0)</f>
        <v>0</v>
      </c>
      <c r="H13" s="213"/>
      <c r="I13" s="74">
        <f>IF(H13&lt;&gt;0,VLOOKUP(H13,TAB_DEBITS,2,FALSE),0)</f>
        <v>0</v>
      </c>
      <c r="J13" s="75">
        <f>IF(H13&lt;&gt;0,VLOOKUP(H13,TAB_DEBITS,3,FALSE),0)</f>
        <v>0</v>
      </c>
      <c r="K13" s="213"/>
      <c r="L13" s="74">
        <f>IF(K13&lt;&gt;0,VLOOKUP(K13,TAB_DEBITS,2,FALSE),0)</f>
        <v>0</v>
      </c>
      <c r="M13" s="75">
        <f>IF(K13&lt;&gt;0,VLOOKUP(K13,TAB_DEBITS,3,FALSE),0)</f>
        <v>0</v>
      </c>
      <c r="N13" s="213"/>
      <c r="O13" s="74">
        <f>IF(N13&lt;&gt;0,VLOOKUP(N13,TAB_DEBITS,2,FALSE),0)</f>
        <v>0</v>
      </c>
      <c r="P13" s="75">
        <f>IF(N13&lt;&gt;0,VLOOKUP(N13,TAB_DEBITS,3,FALSE),0)</f>
        <v>0</v>
      </c>
      <c r="Q13" s="276">
        <f>COUNTA(E13,H13,K13,N13)</f>
        <v>0</v>
      </c>
      <c r="R13" s="277"/>
      <c r="S13" s="163">
        <f>F13+I13+L13+O13</f>
        <v>0</v>
      </c>
      <c r="T13" s="164">
        <f>G13+J13+M13+P13</f>
        <v>0</v>
      </c>
    </row>
    <row r="14" spans="1:20" ht="14.25">
      <c r="A14" s="247"/>
      <c r="B14" s="209"/>
      <c r="C14" s="209"/>
      <c r="D14" s="210"/>
      <c r="E14" s="249" t="s">
        <v>5</v>
      </c>
      <c r="F14" s="250"/>
      <c r="G14" s="251"/>
      <c r="H14" s="249" t="s">
        <v>6</v>
      </c>
      <c r="I14" s="250"/>
      <c r="J14" s="251"/>
      <c r="K14" s="249" t="s">
        <v>7</v>
      </c>
      <c r="L14" s="250"/>
      <c r="M14" s="251"/>
      <c r="N14" s="249" t="s">
        <v>8</v>
      </c>
      <c r="O14" s="250"/>
      <c r="P14" s="251"/>
      <c r="Q14" s="176"/>
      <c r="R14" s="177"/>
      <c r="S14" s="178"/>
      <c r="T14" s="179"/>
    </row>
    <row r="15" spans="1:20" ht="15" thickBot="1">
      <c r="A15" s="247"/>
      <c r="B15" s="211"/>
      <c r="C15" s="211"/>
      <c r="D15" s="212"/>
      <c r="E15" s="61" t="s">
        <v>9</v>
      </c>
      <c r="F15" s="62" t="s">
        <v>10</v>
      </c>
      <c r="G15" s="63" t="s">
        <v>11</v>
      </c>
      <c r="H15" s="61" t="s">
        <v>9</v>
      </c>
      <c r="I15" s="62" t="s">
        <v>10</v>
      </c>
      <c r="J15" s="63" t="s">
        <v>11</v>
      </c>
      <c r="K15" s="61" t="s">
        <v>9</v>
      </c>
      <c r="L15" s="62" t="s">
        <v>10</v>
      </c>
      <c r="M15" s="63" t="s">
        <v>11</v>
      </c>
      <c r="N15" s="61" t="s">
        <v>9</v>
      </c>
      <c r="O15" s="62" t="s">
        <v>10</v>
      </c>
      <c r="P15" s="63" t="s">
        <v>11</v>
      </c>
      <c r="Q15" s="176"/>
      <c r="R15" s="177"/>
      <c r="S15" s="178"/>
      <c r="T15" s="179"/>
    </row>
    <row r="16" spans="1:20" ht="14.25">
      <c r="A16" s="246"/>
      <c r="B16" s="278" t="s">
        <v>18</v>
      </c>
      <c r="C16" s="262" t="s">
        <v>16</v>
      </c>
      <c r="D16" s="263"/>
      <c r="E16" s="147"/>
      <c r="F16" s="148">
        <f aca="true" t="shared" si="2" ref="F16:F23">IF(E16&lt;&gt;0,VLOOKUP(E16,TAB_DEBITS,2,FALSE),0)</f>
        <v>0</v>
      </c>
      <c r="G16" s="149">
        <f aca="true" t="shared" si="3" ref="G16:G23">IF(E16&lt;&gt;0,VLOOKUP(E16,TAB_DEBITS,3,FALSE),0)</f>
        <v>0</v>
      </c>
      <c r="H16" s="147"/>
      <c r="I16" s="148">
        <f aca="true" t="shared" si="4" ref="I16:I23">IF(H16&lt;&gt;0,VLOOKUP(H16,TAB_DEBITS,2,FALSE),0)</f>
        <v>0</v>
      </c>
      <c r="J16" s="149">
        <f aca="true" t="shared" si="5" ref="J16:J23">IF(H16&lt;&gt;0,VLOOKUP(H16,TAB_DEBITS,3,FALSE),0)</f>
        <v>0</v>
      </c>
      <c r="K16" s="147"/>
      <c r="L16" s="148">
        <f aca="true" t="shared" si="6" ref="L16:L23">IF(K16&lt;&gt;0,VLOOKUP(K16,TAB_DEBITS,2,FALSE),0)</f>
        <v>0</v>
      </c>
      <c r="M16" s="149">
        <f aca="true" t="shared" si="7" ref="M16:M23">IF(K16&lt;&gt;0,VLOOKUP(K16,TAB_DEBITS,3,FALSE),0)</f>
        <v>0</v>
      </c>
      <c r="N16" s="147"/>
      <c r="O16" s="148">
        <f aca="true" t="shared" si="8" ref="O16:O23">IF(N16&lt;&gt;0,VLOOKUP(N16,TAB_DEBITS,2,FALSE),0)</f>
        <v>0</v>
      </c>
      <c r="P16" s="149">
        <f aca="true" t="shared" si="9" ref="P16:P23">IF(N16&lt;&gt;0,VLOOKUP(N16,TAB_DEBITS,3,FALSE),0)</f>
        <v>0</v>
      </c>
      <c r="Q16" s="264">
        <f t="shared" si="0"/>
        <v>0</v>
      </c>
      <c r="R16" s="265"/>
      <c r="S16" s="161">
        <f t="shared" si="1"/>
        <v>0</v>
      </c>
      <c r="T16" s="162">
        <f t="shared" si="1"/>
        <v>0</v>
      </c>
    </row>
    <row r="17" spans="1:20" ht="14.25">
      <c r="A17" s="246"/>
      <c r="B17" s="291"/>
      <c r="C17" s="266" t="s">
        <v>17</v>
      </c>
      <c r="D17" s="267"/>
      <c r="E17" s="3"/>
      <c r="F17" s="70">
        <f t="shared" si="2"/>
        <v>0</v>
      </c>
      <c r="G17" s="71">
        <f t="shared" si="3"/>
        <v>0</v>
      </c>
      <c r="H17" s="3"/>
      <c r="I17" s="70">
        <f t="shared" si="4"/>
        <v>0</v>
      </c>
      <c r="J17" s="71">
        <f t="shared" si="5"/>
        <v>0</v>
      </c>
      <c r="K17" s="3"/>
      <c r="L17" s="70">
        <f t="shared" si="6"/>
        <v>0</v>
      </c>
      <c r="M17" s="71">
        <f t="shared" si="7"/>
        <v>0</v>
      </c>
      <c r="N17" s="3"/>
      <c r="O17" s="70">
        <f t="shared" si="8"/>
        <v>0</v>
      </c>
      <c r="P17" s="71">
        <f t="shared" si="9"/>
        <v>0</v>
      </c>
      <c r="Q17" s="268">
        <f t="shared" si="0"/>
        <v>0</v>
      </c>
      <c r="R17" s="269"/>
      <c r="S17" s="72">
        <f t="shared" si="1"/>
        <v>0</v>
      </c>
      <c r="T17" s="73">
        <f t="shared" si="1"/>
        <v>0</v>
      </c>
    </row>
    <row r="18" spans="1:20" ht="14.25">
      <c r="A18" s="246"/>
      <c r="B18" s="290" t="s">
        <v>19</v>
      </c>
      <c r="C18" s="292" t="s">
        <v>16</v>
      </c>
      <c r="D18" s="293"/>
      <c r="E18" s="215"/>
      <c r="F18" s="66">
        <f t="shared" si="2"/>
        <v>0</v>
      </c>
      <c r="G18" s="67">
        <f t="shared" si="3"/>
        <v>0</v>
      </c>
      <c r="H18" s="215"/>
      <c r="I18" s="66">
        <f t="shared" si="4"/>
        <v>0</v>
      </c>
      <c r="J18" s="67">
        <f t="shared" si="5"/>
        <v>0</v>
      </c>
      <c r="K18" s="215"/>
      <c r="L18" s="66">
        <f t="shared" si="6"/>
        <v>0</v>
      </c>
      <c r="M18" s="67">
        <f t="shared" si="7"/>
        <v>0</v>
      </c>
      <c r="N18" s="215"/>
      <c r="O18" s="66">
        <f t="shared" si="8"/>
        <v>0</v>
      </c>
      <c r="P18" s="67">
        <f t="shared" si="9"/>
        <v>0</v>
      </c>
      <c r="Q18" s="294">
        <f t="shared" si="0"/>
        <v>0</v>
      </c>
      <c r="R18" s="295"/>
      <c r="S18" s="68">
        <f t="shared" si="1"/>
        <v>0</v>
      </c>
      <c r="T18" s="69">
        <f t="shared" si="1"/>
        <v>0</v>
      </c>
    </row>
    <row r="19" spans="1:20" ht="14.25">
      <c r="A19" s="246"/>
      <c r="B19" s="291"/>
      <c r="C19" s="266" t="s">
        <v>17</v>
      </c>
      <c r="D19" s="267"/>
      <c r="E19" s="3"/>
      <c r="F19" s="70">
        <f t="shared" si="2"/>
        <v>0</v>
      </c>
      <c r="G19" s="71">
        <f t="shared" si="3"/>
        <v>0</v>
      </c>
      <c r="H19" s="3"/>
      <c r="I19" s="70">
        <f t="shared" si="4"/>
        <v>0</v>
      </c>
      <c r="J19" s="71">
        <f t="shared" si="5"/>
        <v>0</v>
      </c>
      <c r="K19" s="3"/>
      <c r="L19" s="70">
        <f t="shared" si="6"/>
        <v>0</v>
      </c>
      <c r="M19" s="71">
        <f t="shared" si="7"/>
        <v>0</v>
      </c>
      <c r="N19" s="3"/>
      <c r="O19" s="70">
        <f t="shared" si="8"/>
        <v>0</v>
      </c>
      <c r="P19" s="71">
        <f t="shared" si="9"/>
        <v>0</v>
      </c>
      <c r="Q19" s="268">
        <f t="shared" si="0"/>
        <v>0</v>
      </c>
      <c r="R19" s="269"/>
      <c r="S19" s="72">
        <f t="shared" si="1"/>
        <v>0</v>
      </c>
      <c r="T19" s="73">
        <f t="shared" si="1"/>
        <v>0</v>
      </c>
    </row>
    <row r="20" spans="1:20" ht="14.25">
      <c r="A20" s="246"/>
      <c r="B20" s="290" t="s">
        <v>20</v>
      </c>
      <c r="C20" s="292" t="s">
        <v>16</v>
      </c>
      <c r="D20" s="293"/>
      <c r="E20" s="215"/>
      <c r="F20" s="66">
        <f t="shared" si="2"/>
        <v>0</v>
      </c>
      <c r="G20" s="67">
        <f t="shared" si="3"/>
        <v>0</v>
      </c>
      <c r="H20" s="215"/>
      <c r="I20" s="66">
        <f t="shared" si="4"/>
        <v>0</v>
      </c>
      <c r="J20" s="67">
        <f t="shared" si="5"/>
        <v>0</v>
      </c>
      <c r="K20" s="215"/>
      <c r="L20" s="66">
        <f t="shared" si="6"/>
        <v>0</v>
      </c>
      <c r="M20" s="67">
        <f t="shared" si="7"/>
        <v>0</v>
      </c>
      <c r="N20" s="215"/>
      <c r="O20" s="66">
        <f t="shared" si="8"/>
        <v>0</v>
      </c>
      <c r="P20" s="67">
        <f t="shared" si="9"/>
        <v>0</v>
      </c>
      <c r="Q20" s="294">
        <f t="shared" si="0"/>
        <v>0</v>
      </c>
      <c r="R20" s="295"/>
      <c r="S20" s="68">
        <f t="shared" si="1"/>
        <v>0</v>
      </c>
      <c r="T20" s="69">
        <f t="shared" si="1"/>
        <v>0</v>
      </c>
    </row>
    <row r="21" spans="1:20" ht="14.25">
      <c r="A21" s="246"/>
      <c r="B21" s="291"/>
      <c r="C21" s="266" t="s">
        <v>17</v>
      </c>
      <c r="D21" s="267"/>
      <c r="E21" s="3"/>
      <c r="F21" s="70">
        <f t="shared" si="2"/>
        <v>0</v>
      </c>
      <c r="G21" s="71">
        <f t="shared" si="3"/>
        <v>0</v>
      </c>
      <c r="H21" s="3"/>
      <c r="I21" s="70">
        <f t="shared" si="4"/>
        <v>0</v>
      </c>
      <c r="J21" s="71">
        <f t="shared" si="5"/>
        <v>0</v>
      </c>
      <c r="K21" s="3"/>
      <c r="L21" s="70">
        <f t="shared" si="6"/>
        <v>0</v>
      </c>
      <c r="M21" s="71">
        <f t="shared" si="7"/>
        <v>0</v>
      </c>
      <c r="N21" s="3"/>
      <c r="O21" s="70">
        <f t="shared" si="8"/>
        <v>0</v>
      </c>
      <c r="P21" s="71">
        <f t="shared" si="9"/>
        <v>0</v>
      </c>
      <c r="Q21" s="268">
        <f t="shared" si="0"/>
        <v>0</v>
      </c>
      <c r="R21" s="269"/>
      <c r="S21" s="72">
        <f t="shared" si="1"/>
        <v>0</v>
      </c>
      <c r="T21" s="73">
        <f t="shared" si="1"/>
        <v>0</v>
      </c>
    </row>
    <row r="22" spans="1:20" ht="14.25">
      <c r="A22" s="246"/>
      <c r="B22" s="252" t="s">
        <v>126</v>
      </c>
      <c r="C22" s="254" t="s">
        <v>16</v>
      </c>
      <c r="D22" s="255"/>
      <c r="E22" s="214"/>
      <c r="F22" s="157">
        <f t="shared" si="2"/>
        <v>0</v>
      </c>
      <c r="G22" s="158">
        <f t="shared" si="3"/>
        <v>0</v>
      </c>
      <c r="H22" s="214"/>
      <c r="I22" s="157">
        <f t="shared" si="4"/>
        <v>0</v>
      </c>
      <c r="J22" s="158">
        <f t="shared" si="5"/>
        <v>0</v>
      </c>
      <c r="K22" s="214"/>
      <c r="L22" s="157">
        <f t="shared" si="6"/>
        <v>0</v>
      </c>
      <c r="M22" s="158">
        <f t="shared" si="7"/>
        <v>0</v>
      </c>
      <c r="N22" s="214"/>
      <c r="O22" s="157">
        <f t="shared" si="8"/>
        <v>0</v>
      </c>
      <c r="P22" s="158">
        <f t="shared" si="9"/>
        <v>0</v>
      </c>
      <c r="Q22" s="272">
        <f>COUNTA(E22,H22,K22,N22)</f>
        <v>0</v>
      </c>
      <c r="R22" s="273"/>
      <c r="S22" s="159">
        <f>F22+I22+L22+O22</f>
        <v>0</v>
      </c>
      <c r="T22" s="160">
        <f>G22+J22+M22+P22</f>
        <v>0</v>
      </c>
    </row>
    <row r="23" spans="1:21" ht="15" thickBot="1">
      <c r="A23" s="246"/>
      <c r="B23" s="253"/>
      <c r="C23" s="274" t="s">
        <v>17</v>
      </c>
      <c r="D23" s="275"/>
      <c r="E23" s="213"/>
      <c r="F23" s="74">
        <f t="shared" si="2"/>
        <v>0</v>
      </c>
      <c r="G23" s="75">
        <f t="shared" si="3"/>
        <v>0</v>
      </c>
      <c r="H23" s="213"/>
      <c r="I23" s="74">
        <f t="shared" si="4"/>
        <v>0</v>
      </c>
      <c r="J23" s="75">
        <f t="shared" si="5"/>
        <v>0</v>
      </c>
      <c r="K23" s="213"/>
      <c r="L23" s="74">
        <f t="shared" si="6"/>
        <v>0</v>
      </c>
      <c r="M23" s="75">
        <f t="shared" si="7"/>
        <v>0</v>
      </c>
      <c r="N23" s="213"/>
      <c r="O23" s="74">
        <f t="shared" si="8"/>
        <v>0</v>
      </c>
      <c r="P23" s="75">
        <f t="shared" si="9"/>
        <v>0</v>
      </c>
      <c r="Q23" s="276">
        <f>COUNTA(E23,H23,K23,N23)</f>
        <v>0</v>
      </c>
      <c r="R23" s="277"/>
      <c r="S23" s="163">
        <f>F23+I23+L23+O23</f>
        <v>0</v>
      </c>
      <c r="T23" s="164">
        <f>G23+J23+M23+P23</f>
        <v>0</v>
      </c>
      <c r="U23" s="42">
        <f>SUM(Q8:R23)</f>
        <v>0</v>
      </c>
    </row>
    <row r="24" spans="10:22" ht="15.75" thickBot="1">
      <c r="J24" s="4"/>
      <c r="Q24" s="303" t="s">
        <v>21</v>
      </c>
      <c r="R24" s="304"/>
      <c r="S24" s="76">
        <f>SUM(S8:S23)</f>
        <v>0</v>
      </c>
      <c r="T24" s="77">
        <f>SUM(T8:T23)</f>
        <v>0</v>
      </c>
      <c r="U24" s="42">
        <f>S24/40</f>
        <v>0</v>
      </c>
      <c r="V24" s="42">
        <f>T24/40</f>
        <v>0</v>
      </c>
    </row>
    <row r="25" spans="10:20" ht="15">
      <c r="J25" s="4"/>
      <c r="Q25" s="78"/>
      <c r="R25" s="79"/>
      <c r="S25" s="80"/>
      <c r="T25" s="81"/>
    </row>
    <row r="26" spans="1:20" ht="18">
      <c r="A26" s="82" t="s">
        <v>22</v>
      </c>
      <c r="B26" s="83"/>
      <c r="C26" s="83"/>
      <c r="D26" s="83"/>
      <c r="E26" s="83"/>
      <c r="F26" s="83"/>
      <c r="G26" s="84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5"/>
      <c r="S26" s="86"/>
      <c r="T26" s="87"/>
    </row>
    <row r="27" spans="1:20" ht="14.25">
      <c r="A27" s="88"/>
      <c r="B27" s="88"/>
      <c r="C27" s="88"/>
      <c r="D27" s="88"/>
      <c r="E27" s="88"/>
      <c r="F27" s="88"/>
      <c r="G27" s="89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90"/>
      <c r="S27" s="90"/>
      <c r="T27" s="90"/>
    </row>
    <row r="28" spans="1:20" ht="14.25">
      <c r="A28" s="307" t="s">
        <v>51</v>
      </c>
      <c r="B28" s="307"/>
      <c r="C28" s="91" t="s">
        <v>23</v>
      </c>
      <c r="D28" s="91"/>
      <c r="E28" s="91"/>
      <c r="F28" s="91"/>
      <c r="G28" s="91"/>
      <c r="H28" s="91" t="s">
        <v>24</v>
      </c>
      <c r="I28" s="91"/>
      <c r="J28" s="91"/>
      <c r="K28" s="91"/>
      <c r="L28" s="91" t="s">
        <v>24</v>
      </c>
      <c r="M28" s="91"/>
      <c r="N28" s="91"/>
      <c r="O28" s="91" t="s">
        <v>24</v>
      </c>
      <c r="R28" s="44"/>
      <c r="S28" s="45"/>
      <c r="T28" s="46"/>
    </row>
    <row r="29" spans="2:20" ht="15" thickBot="1">
      <c r="B29" s="91"/>
      <c r="C29" s="91" t="s">
        <v>25</v>
      </c>
      <c r="D29" s="91"/>
      <c r="E29" s="91"/>
      <c r="F29" s="91"/>
      <c r="G29" s="91"/>
      <c r="H29" s="91" t="s">
        <v>26</v>
      </c>
      <c r="I29" s="91"/>
      <c r="J29" s="91"/>
      <c r="K29" s="91"/>
      <c r="L29" s="91" t="s">
        <v>26</v>
      </c>
      <c r="M29" s="91"/>
      <c r="N29" s="91"/>
      <c r="O29" s="91" t="s">
        <v>26</v>
      </c>
      <c r="R29" s="44"/>
      <c r="S29" s="45"/>
      <c r="T29" s="46"/>
    </row>
    <row r="30" spans="1:20" ht="14.25">
      <c r="A30" s="308" t="s">
        <v>0</v>
      </c>
      <c r="B30" s="310" t="s">
        <v>27</v>
      </c>
      <c r="C30" s="312" t="s">
        <v>28</v>
      </c>
      <c r="D30" s="256" t="s">
        <v>46</v>
      </c>
      <c r="E30" s="257"/>
      <c r="F30" s="256" t="s">
        <v>29</v>
      </c>
      <c r="G30" s="257"/>
      <c r="H30" s="256" t="s">
        <v>30</v>
      </c>
      <c r="I30" s="258"/>
      <c r="J30" s="258"/>
      <c r="K30" s="257"/>
      <c r="L30" s="256" t="s">
        <v>31</v>
      </c>
      <c r="M30" s="258"/>
      <c r="N30" s="257"/>
      <c r="O30" s="256" t="s">
        <v>32</v>
      </c>
      <c r="P30" s="258"/>
      <c r="Q30" s="257"/>
      <c r="R30" s="299" t="s">
        <v>33</v>
      </c>
      <c r="S30" s="301" t="s">
        <v>34</v>
      </c>
      <c r="T30" s="305" t="s">
        <v>35</v>
      </c>
    </row>
    <row r="31" spans="1:20" ht="14.25">
      <c r="A31" s="309"/>
      <c r="B31" s="311"/>
      <c r="C31" s="313"/>
      <c r="D31" s="92" t="s">
        <v>47</v>
      </c>
      <c r="E31" s="93" t="s">
        <v>37</v>
      </c>
      <c r="F31" s="92" t="s">
        <v>36</v>
      </c>
      <c r="G31" s="93" t="s">
        <v>37</v>
      </c>
      <c r="H31" s="92" t="s">
        <v>78</v>
      </c>
      <c r="I31" s="94" t="s">
        <v>53</v>
      </c>
      <c r="J31" s="94" t="s">
        <v>38</v>
      </c>
      <c r="K31" s="93" t="s">
        <v>37</v>
      </c>
      <c r="L31" s="92" t="s">
        <v>78</v>
      </c>
      <c r="M31" s="94" t="s">
        <v>38</v>
      </c>
      <c r="N31" s="93" t="s">
        <v>37</v>
      </c>
      <c r="O31" s="92" t="s">
        <v>78</v>
      </c>
      <c r="P31" s="94"/>
      <c r="Q31" s="93" t="s">
        <v>37</v>
      </c>
      <c r="R31" s="300"/>
      <c r="S31" s="302"/>
      <c r="T31" s="306"/>
    </row>
    <row r="32" spans="1:22" ht="14.25">
      <c r="A32" s="5"/>
      <c r="B32" s="6"/>
      <c r="C32" s="7"/>
      <c r="D32" s="8"/>
      <c r="E32" s="95">
        <f>IF(D32&gt;=FIDEL_ANNEE,FIDEL_VAL,0)</f>
        <v>0</v>
      </c>
      <c r="F32" s="8"/>
      <c r="G32" s="95">
        <f>IF(F32&lt;RENC_SEUIL,F32*VAL_RENC*VAL_X,(F32*VAL_RENC*VAL_X)+((F32-RENC_SEUIL)*MAJ_RENC_UP_SEUIL*VAL_X))</f>
        <v>0</v>
      </c>
      <c r="H32" s="8"/>
      <c r="I32" s="9"/>
      <c r="J32" s="9"/>
      <c r="K32" s="95">
        <f>IF(H32="oui",IF(J32&gt;PARRAIN_SEUIL,J32*MAJ_PARRAIN_UP_SEUIL,0),0)</f>
        <v>0</v>
      </c>
      <c r="L32" s="8"/>
      <c r="M32" s="9"/>
      <c r="N32" s="95">
        <f>IF(L32="oui",IF(M32&gt;TUTEUR_SEUIL,IF(M32&lt;PLAFOND_TUTEUR,M32*MAJ_TUTEUR_UP_SEUIL,PLAFOND_TUTEUR*MAJ_TUTEUR_UP_SEUIL)),0)</f>
        <v>0</v>
      </c>
      <c r="O32" s="8"/>
      <c r="P32" s="96"/>
      <c r="Q32" s="95">
        <f>IF(O32="Oui",FORMATEUR_VAL,0)</f>
        <v>0</v>
      </c>
      <c r="R32" s="97">
        <f>G32+K32+N32+Q32+E32</f>
        <v>0</v>
      </c>
      <c r="S32" s="98">
        <f>IF(C32="ARB",IF(R32&gt;PLAFOND_OFF,PLAFOND_OFF,R32),0)</f>
        <v>0</v>
      </c>
      <c r="T32" s="99">
        <f>IF(C32="OTM",IF(R32&gt;PLAFOND_OFF,PLAFOND_OFF,R32),0)</f>
        <v>0</v>
      </c>
      <c r="U32" s="42">
        <f>_xlfn.COUNTIFS(S32:S63,"=55")</f>
        <v>0</v>
      </c>
      <c r="V32" s="42">
        <f>_xlfn.COUNTIFS(S32:S63,"&gt;0")</f>
        <v>0</v>
      </c>
    </row>
    <row r="33" spans="1:20" ht="14.25">
      <c r="A33" s="5"/>
      <c r="B33" s="6"/>
      <c r="C33" s="7"/>
      <c r="D33" s="8"/>
      <c r="E33" s="95">
        <f>IF(D33&gt;=FIDEL_ANNEE,FIDEL_VAL,0)</f>
        <v>0</v>
      </c>
      <c r="F33" s="8"/>
      <c r="G33" s="95">
        <f>IF(F33&lt;RENC_SEUIL,F33*VAL_RENC*VAL_X,(F33*VAL_RENC*VAL_X)+((F33-RENC_SEUIL)*MAJ_RENC_UP_SEUIL*VAL_X))</f>
        <v>0</v>
      </c>
      <c r="H33" s="8"/>
      <c r="I33" s="9"/>
      <c r="J33" s="9"/>
      <c r="K33" s="95">
        <f>IF(H33="oui",IF(J33&gt;PARRAIN_SEUIL,J33*MAJ_PARRAIN_UP_SEUIL,0),0)</f>
        <v>0</v>
      </c>
      <c r="L33" s="8"/>
      <c r="M33" s="9"/>
      <c r="N33" s="95">
        <f>IF(L33="oui",IF(M33&gt;TUTEUR_SEUIL,IF(M33&lt;PLAFOND_TUTEUR,M33*MAJ_TUTEUR_UP_SEUIL,PLAFOND_TUTEUR*MAJ_TUTEUR_UP_SEUIL)),0)</f>
        <v>0</v>
      </c>
      <c r="O33" s="8"/>
      <c r="P33" s="96"/>
      <c r="Q33" s="95">
        <f>IF(O33="Oui",FORMATEUR_VAL,0)</f>
        <v>0</v>
      </c>
      <c r="R33" s="97">
        <f>G33+K33+N33+Q33+E33</f>
        <v>0</v>
      </c>
      <c r="S33" s="98">
        <f>IF(C33="ARB",IF(R33&gt;PLAFOND_OFF,PLAFOND_OFF,R33),0)</f>
        <v>0</v>
      </c>
      <c r="T33" s="99">
        <f>IF(C33="OTM",IF(R33&gt;PLAFOND_OFF,PLAFOND_OFF,R33),0)</f>
        <v>0</v>
      </c>
    </row>
    <row r="34" spans="1:20" ht="14.25">
      <c r="A34" s="5"/>
      <c r="B34" s="6"/>
      <c r="C34" s="7"/>
      <c r="D34" s="8"/>
      <c r="E34" s="95">
        <f aca="true" t="shared" si="10" ref="E34:E53">IF(D34&gt;=FIDEL_ANNEE,FIDEL_VAL,0)</f>
        <v>0</v>
      </c>
      <c r="F34" s="8"/>
      <c r="G34" s="95">
        <f aca="true" t="shared" si="11" ref="G34:G53">IF(F34&lt;RENC_SEUIL,F34*VAL_RENC*VAL_X,(F34*VAL_RENC*VAL_X)+((F34-RENC_SEUIL)*MAJ_RENC_UP_SEUIL*VAL_X))</f>
        <v>0</v>
      </c>
      <c r="H34" s="8"/>
      <c r="I34" s="9"/>
      <c r="J34" s="9"/>
      <c r="K34" s="95">
        <f aca="true" t="shared" si="12" ref="K34:K53">IF(H34="oui",IF(J34&gt;PARRAIN_SEUIL,J34*MAJ_PARRAIN_UP_SEUIL,0),0)</f>
        <v>0</v>
      </c>
      <c r="L34" s="8"/>
      <c r="M34" s="9"/>
      <c r="N34" s="95">
        <f aca="true" t="shared" si="13" ref="N34:N53">IF(L34="oui",IF(M34&gt;TUTEUR_SEUIL,IF(M34&lt;PLAFOND_TUTEUR,M34*MAJ_TUTEUR_UP_SEUIL,PLAFOND_TUTEUR*MAJ_TUTEUR_UP_SEUIL)),0)</f>
        <v>0</v>
      </c>
      <c r="O34" s="8"/>
      <c r="P34" s="96"/>
      <c r="Q34" s="95">
        <f aca="true" t="shared" si="14" ref="Q34:Q53">IF(O34="Oui",FORMATEUR_VAL,0)</f>
        <v>0</v>
      </c>
      <c r="R34" s="97">
        <f aca="true" t="shared" si="15" ref="R34:R53">G34+K34+N34+Q34+E34</f>
        <v>0</v>
      </c>
      <c r="S34" s="98">
        <f aca="true" t="shared" si="16" ref="S34:S53">IF(C34="ARB",IF(R34&gt;PLAFOND_OFF,PLAFOND_OFF,R34),0)</f>
        <v>0</v>
      </c>
      <c r="T34" s="99">
        <f aca="true" t="shared" si="17" ref="T34:T53">IF(C34="OTM",IF(R34&gt;PLAFOND_OFF,PLAFOND_OFF,R34),0)</f>
        <v>0</v>
      </c>
    </row>
    <row r="35" spans="1:20" ht="14.25">
      <c r="A35" s="5"/>
      <c r="B35" s="6"/>
      <c r="C35" s="7"/>
      <c r="D35" s="8"/>
      <c r="E35" s="95">
        <f t="shared" si="10"/>
        <v>0</v>
      </c>
      <c r="F35" s="8"/>
      <c r="G35" s="95">
        <f t="shared" si="11"/>
        <v>0</v>
      </c>
      <c r="H35" s="8"/>
      <c r="I35" s="9"/>
      <c r="J35" s="9"/>
      <c r="K35" s="95">
        <f t="shared" si="12"/>
        <v>0</v>
      </c>
      <c r="L35" s="8"/>
      <c r="M35" s="9"/>
      <c r="N35" s="95">
        <f t="shared" si="13"/>
        <v>0</v>
      </c>
      <c r="O35" s="8"/>
      <c r="P35" s="96"/>
      <c r="Q35" s="95">
        <f t="shared" si="14"/>
        <v>0</v>
      </c>
      <c r="R35" s="97">
        <f t="shared" si="15"/>
        <v>0</v>
      </c>
      <c r="S35" s="98">
        <f t="shared" si="16"/>
        <v>0</v>
      </c>
      <c r="T35" s="99">
        <f t="shared" si="17"/>
        <v>0</v>
      </c>
    </row>
    <row r="36" spans="1:20" ht="14.25">
      <c r="A36" s="5"/>
      <c r="B36" s="6"/>
      <c r="C36" s="7"/>
      <c r="D36" s="8"/>
      <c r="E36" s="95">
        <f t="shared" si="10"/>
        <v>0</v>
      </c>
      <c r="F36" s="8"/>
      <c r="G36" s="95">
        <f t="shared" si="11"/>
        <v>0</v>
      </c>
      <c r="H36" s="8"/>
      <c r="I36" s="9"/>
      <c r="J36" s="9"/>
      <c r="K36" s="95">
        <f t="shared" si="12"/>
        <v>0</v>
      </c>
      <c r="L36" s="8"/>
      <c r="M36" s="9"/>
      <c r="N36" s="95">
        <f t="shared" si="13"/>
        <v>0</v>
      </c>
      <c r="O36" s="8"/>
      <c r="P36" s="96"/>
      <c r="Q36" s="95">
        <f t="shared" si="14"/>
        <v>0</v>
      </c>
      <c r="R36" s="97">
        <f t="shared" si="15"/>
        <v>0</v>
      </c>
      <c r="S36" s="98">
        <f t="shared" si="16"/>
        <v>0</v>
      </c>
      <c r="T36" s="99">
        <f t="shared" si="17"/>
        <v>0</v>
      </c>
    </row>
    <row r="37" spans="1:20" ht="14.25">
      <c r="A37" s="5"/>
      <c r="B37" s="6"/>
      <c r="C37" s="7"/>
      <c r="D37" s="8"/>
      <c r="E37" s="95">
        <f t="shared" si="10"/>
        <v>0</v>
      </c>
      <c r="F37" s="8"/>
      <c r="G37" s="95">
        <f t="shared" si="11"/>
        <v>0</v>
      </c>
      <c r="H37" s="8"/>
      <c r="I37" s="9"/>
      <c r="J37" s="9"/>
      <c r="K37" s="95">
        <f t="shared" si="12"/>
        <v>0</v>
      </c>
      <c r="L37" s="8"/>
      <c r="M37" s="9"/>
      <c r="N37" s="95">
        <f t="shared" si="13"/>
        <v>0</v>
      </c>
      <c r="O37" s="8"/>
      <c r="P37" s="96"/>
      <c r="Q37" s="95">
        <f t="shared" si="14"/>
        <v>0</v>
      </c>
      <c r="R37" s="97">
        <f t="shared" si="15"/>
        <v>0</v>
      </c>
      <c r="S37" s="98">
        <f t="shared" si="16"/>
        <v>0</v>
      </c>
      <c r="T37" s="99">
        <f t="shared" si="17"/>
        <v>0</v>
      </c>
    </row>
    <row r="38" spans="1:20" ht="14.25">
      <c r="A38" s="5"/>
      <c r="B38" s="6"/>
      <c r="C38" s="7"/>
      <c r="D38" s="8"/>
      <c r="E38" s="95">
        <f t="shared" si="10"/>
        <v>0</v>
      </c>
      <c r="F38" s="8"/>
      <c r="G38" s="95">
        <f t="shared" si="11"/>
        <v>0</v>
      </c>
      <c r="H38" s="8"/>
      <c r="I38" s="9"/>
      <c r="J38" s="9"/>
      <c r="K38" s="95">
        <f t="shared" si="12"/>
        <v>0</v>
      </c>
      <c r="L38" s="8"/>
      <c r="M38" s="9"/>
      <c r="N38" s="95">
        <f t="shared" si="13"/>
        <v>0</v>
      </c>
      <c r="O38" s="8"/>
      <c r="P38" s="96"/>
      <c r="Q38" s="95">
        <f t="shared" si="14"/>
        <v>0</v>
      </c>
      <c r="R38" s="97">
        <f t="shared" si="15"/>
        <v>0</v>
      </c>
      <c r="S38" s="98">
        <f t="shared" si="16"/>
        <v>0</v>
      </c>
      <c r="T38" s="99">
        <f t="shared" si="17"/>
        <v>0</v>
      </c>
    </row>
    <row r="39" spans="1:20" ht="14.25">
      <c r="A39" s="5"/>
      <c r="B39" s="6"/>
      <c r="C39" s="7"/>
      <c r="D39" s="8"/>
      <c r="E39" s="95">
        <f t="shared" si="10"/>
        <v>0</v>
      </c>
      <c r="F39" s="8"/>
      <c r="G39" s="95">
        <f t="shared" si="11"/>
        <v>0</v>
      </c>
      <c r="H39" s="8"/>
      <c r="I39" s="9"/>
      <c r="J39" s="9"/>
      <c r="K39" s="95">
        <f t="shared" si="12"/>
        <v>0</v>
      </c>
      <c r="L39" s="8"/>
      <c r="M39" s="9"/>
      <c r="N39" s="95">
        <f t="shared" si="13"/>
        <v>0</v>
      </c>
      <c r="O39" s="8"/>
      <c r="P39" s="96"/>
      <c r="Q39" s="95">
        <f t="shared" si="14"/>
        <v>0</v>
      </c>
      <c r="R39" s="97">
        <f t="shared" si="15"/>
        <v>0</v>
      </c>
      <c r="S39" s="98">
        <f t="shared" si="16"/>
        <v>0</v>
      </c>
      <c r="T39" s="99">
        <f t="shared" si="17"/>
        <v>0</v>
      </c>
    </row>
    <row r="40" spans="1:20" ht="14.25">
      <c r="A40" s="5"/>
      <c r="B40" s="6"/>
      <c r="C40" s="7"/>
      <c r="D40" s="8"/>
      <c r="E40" s="95">
        <f t="shared" si="10"/>
        <v>0</v>
      </c>
      <c r="F40" s="8"/>
      <c r="G40" s="95">
        <f t="shared" si="11"/>
        <v>0</v>
      </c>
      <c r="H40" s="8"/>
      <c r="I40" s="9"/>
      <c r="J40" s="9"/>
      <c r="K40" s="95">
        <f t="shared" si="12"/>
        <v>0</v>
      </c>
      <c r="L40" s="8"/>
      <c r="M40" s="9"/>
      <c r="N40" s="95">
        <f t="shared" si="13"/>
        <v>0</v>
      </c>
      <c r="O40" s="8"/>
      <c r="P40" s="96"/>
      <c r="Q40" s="95">
        <f t="shared" si="14"/>
        <v>0</v>
      </c>
      <c r="R40" s="97">
        <f t="shared" si="15"/>
        <v>0</v>
      </c>
      <c r="S40" s="98">
        <f t="shared" si="16"/>
        <v>0</v>
      </c>
      <c r="T40" s="99">
        <f t="shared" si="17"/>
        <v>0</v>
      </c>
    </row>
    <row r="41" spans="1:20" ht="14.25">
      <c r="A41" s="5"/>
      <c r="B41" s="6"/>
      <c r="C41" s="7"/>
      <c r="D41" s="8"/>
      <c r="E41" s="95">
        <f t="shared" si="10"/>
        <v>0</v>
      </c>
      <c r="F41" s="8"/>
      <c r="G41" s="95">
        <f t="shared" si="11"/>
        <v>0</v>
      </c>
      <c r="H41" s="8"/>
      <c r="I41" s="9"/>
      <c r="J41" s="9"/>
      <c r="K41" s="95">
        <f t="shared" si="12"/>
        <v>0</v>
      </c>
      <c r="L41" s="8"/>
      <c r="M41" s="9"/>
      <c r="N41" s="95">
        <f t="shared" si="13"/>
        <v>0</v>
      </c>
      <c r="O41" s="8"/>
      <c r="P41" s="96"/>
      <c r="Q41" s="95">
        <f t="shared" si="14"/>
        <v>0</v>
      </c>
      <c r="R41" s="97">
        <f t="shared" si="15"/>
        <v>0</v>
      </c>
      <c r="S41" s="98">
        <f t="shared" si="16"/>
        <v>0</v>
      </c>
      <c r="T41" s="99">
        <f t="shared" si="17"/>
        <v>0</v>
      </c>
    </row>
    <row r="42" spans="1:20" ht="14.25">
      <c r="A42" s="5"/>
      <c r="B42" s="6"/>
      <c r="C42" s="7"/>
      <c r="D42" s="8"/>
      <c r="E42" s="95">
        <f t="shared" si="10"/>
        <v>0</v>
      </c>
      <c r="F42" s="8"/>
      <c r="G42" s="95">
        <f t="shared" si="11"/>
        <v>0</v>
      </c>
      <c r="H42" s="8"/>
      <c r="I42" s="9"/>
      <c r="J42" s="9"/>
      <c r="K42" s="95">
        <f t="shared" si="12"/>
        <v>0</v>
      </c>
      <c r="L42" s="8"/>
      <c r="M42" s="9"/>
      <c r="N42" s="95">
        <f t="shared" si="13"/>
        <v>0</v>
      </c>
      <c r="O42" s="8"/>
      <c r="P42" s="96"/>
      <c r="Q42" s="95">
        <f t="shared" si="14"/>
        <v>0</v>
      </c>
      <c r="R42" s="97">
        <f t="shared" si="15"/>
        <v>0</v>
      </c>
      <c r="S42" s="98">
        <f t="shared" si="16"/>
        <v>0</v>
      </c>
      <c r="T42" s="99">
        <f t="shared" si="17"/>
        <v>0</v>
      </c>
    </row>
    <row r="43" spans="1:20" ht="14.25">
      <c r="A43" s="5"/>
      <c r="B43" s="6"/>
      <c r="C43" s="7"/>
      <c r="D43" s="8"/>
      <c r="E43" s="95">
        <f t="shared" si="10"/>
        <v>0</v>
      </c>
      <c r="F43" s="8"/>
      <c r="G43" s="95">
        <f t="shared" si="11"/>
        <v>0</v>
      </c>
      <c r="H43" s="8"/>
      <c r="I43" s="9"/>
      <c r="J43" s="9"/>
      <c r="K43" s="95">
        <f t="shared" si="12"/>
        <v>0</v>
      </c>
      <c r="L43" s="8"/>
      <c r="M43" s="9"/>
      <c r="N43" s="95">
        <f t="shared" si="13"/>
        <v>0</v>
      </c>
      <c r="O43" s="8"/>
      <c r="P43" s="96"/>
      <c r="Q43" s="95">
        <f t="shared" si="14"/>
        <v>0</v>
      </c>
      <c r="R43" s="97">
        <f t="shared" si="15"/>
        <v>0</v>
      </c>
      <c r="S43" s="98">
        <f t="shared" si="16"/>
        <v>0</v>
      </c>
      <c r="T43" s="99">
        <f t="shared" si="17"/>
        <v>0</v>
      </c>
    </row>
    <row r="44" spans="1:20" ht="14.25">
      <c r="A44" s="5"/>
      <c r="B44" s="6"/>
      <c r="C44" s="7"/>
      <c r="D44" s="8"/>
      <c r="E44" s="95">
        <f t="shared" si="10"/>
        <v>0</v>
      </c>
      <c r="F44" s="8"/>
      <c r="G44" s="95">
        <f t="shared" si="11"/>
        <v>0</v>
      </c>
      <c r="H44" s="8"/>
      <c r="I44" s="9"/>
      <c r="J44" s="9"/>
      <c r="K44" s="95">
        <f t="shared" si="12"/>
        <v>0</v>
      </c>
      <c r="L44" s="8"/>
      <c r="M44" s="9"/>
      <c r="N44" s="95">
        <f t="shared" si="13"/>
        <v>0</v>
      </c>
      <c r="O44" s="8"/>
      <c r="P44" s="96"/>
      <c r="Q44" s="95">
        <f t="shared" si="14"/>
        <v>0</v>
      </c>
      <c r="R44" s="97">
        <f t="shared" si="15"/>
        <v>0</v>
      </c>
      <c r="S44" s="98">
        <f t="shared" si="16"/>
        <v>0</v>
      </c>
      <c r="T44" s="99">
        <f t="shared" si="17"/>
        <v>0</v>
      </c>
    </row>
    <row r="45" spans="1:20" ht="14.25">
      <c r="A45" s="5"/>
      <c r="B45" s="6"/>
      <c r="C45" s="7"/>
      <c r="D45" s="8"/>
      <c r="E45" s="95">
        <f t="shared" si="10"/>
        <v>0</v>
      </c>
      <c r="F45" s="8"/>
      <c r="G45" s="95">
        <f t="shared" si="11"/>
        <v>0</v>
      </c>
      <c r="H45" s="8"/>
      <c r="I45" s="9"/>
      <c r="J45" s="9"/>
      <c r="K45" s="95">
        <f t="shared" si="12"/>
        <v>0</v>
      </c>
      <c r="L45" s="8"/>
      <c r="M45" s="9"/>
      <c r="N45" s="95">
        <f t="shared" si="13"/>
        <v>0</v>
      </c>
      <c r="O45" s="8"/>
      <c r="P45" s="96"/>
      <c r="Q45" s="95">
        <f t="shared" si="14"/>
        <v>0</v>
      </c>
      <c r="R45" s="97">
        <f t="shared" si="15"/>
        <v>0</v>
      </c>
      <c r="S45" s="98">
        <f t="shared" si="16"/>
        <v>0</v>
      </c>
      <c r="T45" s="99">
        <f t="shared" si="17"/>
        <v>0</v>
      </c>
    </row>
    <row r="46" spans="1:20" ht="14.25">
      <c r="A46" s="5"/>
      <c r="B46" s="6"/>
      <c r="C46" s="7"/>
      <c r="D46" s="8"/>
      <c r="E46" s="95">
        <f t="shared" si="10"/>
        <v>0</v>
      </c>
      <c r="F46" s="8"/>
      <c r="G46" s="95">
        <f t="shared" si="11"/>
        <v>0</v>
      </c>
      <c r="H46" s="8"/>
      <c r="I46" s="9"/>
      <c r="J46" s="9"/>
      <c r="K46" s="95">
        <f t="shared" si="12"/>
        <v>0</v>
      </c>
      <c r="L46" s="8"/>
      <c r="M46" s="9"/>
      <c r="N46" s="95">
        <f t="shared" si="13"/>
        <v>0</v>
      </c>
      <c r="O46" s="8"/>
      <c r="P46" s="96"/>
      <c r="Q46" s="95">
        <f t="shared" si="14"/>
        <v>0</v>
      </c>
      <c r="R46" s="97">
        <f t="shared" si="15"/>
        <v>0</v>
      </c>
      <c r="S46" s="98">
        <f t="shared" si="16"/>
        <v>0</v>
      </c>
      <c r="T46" s="99">
        <f t="shared" si="17"/>
        <v>0</v>
      </c>
    </row>
    <row r="47" spans="1:20" ht="14.25">
      <c r="A47" s="5"/>
      <c r="B47" s="6"/>
      <c r="C47" s="7"/>
      <c r="D47" s="8"/>
      <c r="E47" s="95">
        <f t="shared" si="10"/>
        <v>0</v>
      </c>
      <c r="F47" s="8"/>
      <c r="G47" s="95">
        <f t="shared" si="11"/>
        <v>0</v>
      </c>
      <c r="H47" s="8"/>
      <c r="I47" s="9"/>
      <c r="J47" s="9"/>
      <c r="K47" s="95">
        <f t="shared" si="12"/>
        <v>0</v>
      </c>
      <c r="L47" s="8"/>
      <c r="M47" s="9"/>
      <c r="N47" s="95">
        <f t="shared" si="13"/>
        <v>0</v>
      </c>
      <c r="O47" s="8"/>
      <c r="P47" s="96"/>
      <c r="Q47" s="95">
        <f t="shared" si="14"/>
        <v>0</v>
      </c>
      <c r="R47" s="97">
        <f t="shared" si="15"/>
        <v>0</v>
      </c>
      <c r="S47" s="98">
        <f t="shared" si="16"/>
        <v>0</v>
      </c>
      <c r="T47" s="99">
        <f t="shared" si="17"/>
        <v>0</v>
      </c>
    </row>
    <row r="48" spans="1:20" ht="14.25">
      <c r="A48" s="5"/>
      <c r="B48" s="6"/>
      <c r="C48" s="7"/>
      <c r="D48" s="8"/>
      <c r="E48" s="95">
        <f t="shared" si="10"/>
        <v>0</v>
      </c>
      <c r="F48" s="8"/>
      <c r="G48" s="95">
        <f t="shared" si="11"/>
        <v>0</v>
      </c>
      <c r="H48" s="8"/>
      <c r="I48" s="9"/>
      <c r="J48" s="9"/>
      <c r="K48" s="95">
        <f t="shared" si="12"/>
        <v>0</v>
      </c>
      <c r="L48" s="8"/>
      <c r="M48" s="9"/>
      <c r="N48" s="95">
        <f t="shared" si="13"/>
        <v>0</v>
      </c>
      <c r="O48" s="8"/>
      <c r="P48" s="96"/>
      <c r="Q48" s="95">
        <f t="shared" si="14"/>
        <v>0</v>
      </c>
      <c r="R48" s="97">
        <f t="shared" si="15"/>
        <v>0</v>
      </c>
      <c r="S48" s="98">
        <f t="shared" si="16"/>
        <v>0</v>
      </c>
      <c r="T48" s="99">
        <f t="shared" si="17"/>
        <v>0</v>
      </c>
    </row>
    <row r="49" spans="1:20" ht="14.25">
      <c r="A49" s="5"/>
      <c r="B49" s="6"/>
      <c r="C49" s="7"/>
      <c r="D49" s="8"/>
      <c r="E49" s="95">
        <f t="shared" si="10"/>
        <v>0</v>
      </c>
      <c r="F49" s="8"/>
      <c r="G49" s="95">
        <f t="shared" si="11"/>
        <v>0</v>
      </c>
      <c r="H49" s="8"/>
      <c r="I49" s="9"/>
      <c r="J49" s="9"/>
      <c r="K49" s="95">
        <f t="shared" si="12"/>
        <v>0</v>
      </c>
      <c r="L49" s="8"/>
      <c r="M49" s="9"/>
      <c r="N49" s="95">
        <f t="shared" si="13"/>
        <v>0</v>
      </c>
      <c r="O49" s="8"/>
      <c r="P49" s="96"/>
      <c r="Q49" s="95">
        <f t="shared" si="14"/>
        <v>0</v>
      </c>
      <c r="R49" s="97">
        <f t="shared" si="15"/>
        <v>0</v>
      </c>
      <c r="S49" s="98">
        <f t="shared" si="16"/>
        <v>0</v>
      </c>
      <c r="T49" s="99">
        <f t="shared" si="17"/>
        <v>0</v>
      </c>
    </row>
    <row r="50" spans="1:20" ht="14.25">
      <c r="A50" s="5"/>
      <c r="B50" s="6"/>
      <c r="C50" s="7"/>
      <c r="D50" s="8"/>
      <c r="E50" s="95">
        <f t="shared" si="10"/>
        <v>0</v>
      </c>
      <c r="F50" s="8"/>
      <c r="G50" s="95">
        <f t="shared" si="11"/>
        <v>0</v>
      </c>
      <c r="H50" s="8"/>
      <c r="I50" s="9"/>
      <c r="J50" s="9"/>
      <c r="K50" s="95">
        <f t="shared" si="12"/>
        <v>0</v>
      </c>
      <c r="L50" s="8"/>
      <c r="M50" s="9"/>
      <c r="N50" s="95">
        <f t="shared" si="13"/>
        <v>0</v>
      </c>
      <c r="O50" s="8"/>
      <c r="P50" s="96"/>
      <c r="Q50" s="95">
        <f t="shared" si="14"/>
        <v>0</v>
      </c>
      <c r="R50" s="97">
        <f t="shared" si="15"/>
        <v>0</v>
      </c>
      <c r="S50" s="98">
        <f t="shared" si="16"/>
        <v>0</v>
      </c>
      <c r="T50" s="99">
        <f t="shared" si="17"/>
        <v>0</v>
      </c>
    </row>
    <row r="51" spans="1:20" ht="14.25">
      <c r="A51" s="5"/>
      <c r="B51" s="6"/>
      <c r="C51" s="7"/>
      <c r="D51" s="8"/>
      <c r="E51" s="95">
        <f t="shared" si="10"/>
        <v>0</v>
      </c>
      <c r="F51" s="8"/>
      <c r="G51" s="95">
        <f t="shared" si="11"/>
        <v>0</v>
      </c>
      <c r="H51" s="8"/>
      <c r="I51" s="9"/>
      <c r="J51" s="9"/>
      <c r="K51" s="95">
        <f t="shared" si="12"/>
        <v>0</v>
      </c>
      <c r="L51" s="8"/>
      <c r="M51" s="9"/>
      <c r="N51" s="95">
        <f t="shared" si="13"/>
        <v>0</v>
      </c>
      <c r="O51" s="8"/>
      <c r="P51" s="96"/>
      <c r="Q51" s="95">
        <f t="shared" si="14"/>
        <v>0</v>
      </c>
      <c r="R51" s="97">
        <f t="shared" si="15"/>
        <v>0</v>
      </c>
      <c r="S51" s="98">
        <f t="shared" si="16"/>
        <v>0</v>
      </c>
      <c r="T51" s="99">
        <f t="shared" si="17"/>
        <v>0</v>
      </c>
    </row>
    <row r="52" spans="1:20" ht="14.25">
      <c r="A52" s="5"/>
      <c r="B52" s="6"/>
      <c r="C52" s="7"/>
      <c r="D52" s="8"/>
      <c r="E52" s="95">
        <f t="shared" si="10"/>
        <v>0</v>
      </c>
      <c r="F52" s="8"/>
      <c r="G52" s="95">
        <f t="shared" si="11"/>
        <v>0</v>
      </c>
      <c r="H52" s="8"/>
      <c r="I52" s="9"/>
      <c r="J52" s="9"/>
      <c r="K52" s="95">
        <f t="shared" si="12"/>
        <v>0</v>
      </c>
      <c r="L52" s="8"/>
      <c r="M52" s="9"/>
      <c r="N52" s="95">
        <f t="shared" si="13"/>
        <v>0</v>
      </c>
      <c r="O52" s="8"/>
      <c r="P52" s="96"/>
      <c r="Q52" s="95">
        <f t="shared" si="14"/>
        <v>0</v>
      </c>
      <c r="R52" s="97">
        <f t="shared" si="15"/>
        <v>0</v>
      </c>
      <c r="S52" s="98">
        <f t="shared" si="16"/>
        <v>0</v>
      </c>
      <c r="T52" s="99">
        <f t="shared" si="17"/>
        <v>0</v>
      </c>
    </row>
    <row r="53" spans="1:20" ht="14.25">
      <c r="A53" s="5"/>
      <c r="B53" s="6"/>
      <c r="C53" s="7"/>
      <c r="D53" s="8"/>
      <c r="E53" s="95">
        <f t="shared" si="10"/>
        <v>0</v>
      </c>
      <c r="F53" s="8"/>
      <c r="G53" s="95">
        <f t="shared" si="11"/>
        <v>0</v>
      </c>
      <c r="H53" s="8"/>
      <c r="I53" s="9"/>
      <c r="J53" s="9"/>
      <c r="K53" s="95">
        <f t="shared" si="12"/>
        <v>0</v>
      </c>
      <c r="L53" s="8"/>
      <c r="M53" s="9"/>
      <c r="N53" s="95">
        <f t="shared" si="13"/>
        <v>0</v>
      </c>
      <c r="O53" s="8"/>
      <c r="P53" s="96"/>
      <c r="Q53" s="95">
        <f t="shared" si="14"/>
        <v>0</v>
      </c>
      <c r="R53" s="97">
        <f t="shared" si="15"/>
        <v>0</v>
      </c>
      <c r="S53" s="98">
        <f t="shared" si="16"/>
        <v>0</v>
      </c>
      <c r="T53" s="99">
        <f t="shared" si="17"/>
        <v>0</v>
      </c>
    </row>
    <row r="54" spans="1:20" ht="14.25">
      <c r="A54" s="5"/>
      <c r="B54" s="6"/>
      <c r="C54" s="7"/>
      <c r="D54" s="8"/>
      <c r="E54" s="95">
        <f aca="true" t="shared" si="18" ref="E54:E63">IF(D54&gt;=FIDEL_ANNEE,FIDEL_VAL,0)</f>
        <v>0</v>
      </c>
      <c r="F54" s="8"/>
      <c r="G54" s="95">
        <f aca="true" t="shared" si="19" ref="G54:G63">IF(F54&lt;RENC_SEUIL,F54*VAL_RENC*VAL_X,(F54*VAL_RENC*VAL_X)+((F54-RENC_SEUIL)*MAJ_RENC_UP_SEUIL*VAL_X))</f>
        <v>0</v>
      </c>
      <c r="H54" s="8"/>
      <c r="I54" s="9"/>
      <c r="J54" s="9"/>
      <c r="K54" s="95">
        <f aca="true" t="shared" si="20" ref="K54:K63">IF(H54="oui",IF(J54&gt;PARRAIN_SEUIL,J54*MAJ_PARRAIN_UP_SEUIL,0),0)</f>
        <v>0</v>
      </c>
      <c r="L54" s="8"/>
      <c r="M54" s="9"/>
      <c r="N54" s="95">
        <f aca="true" t="shared" si="21" ref="N54:N63">IF(L54="oui",IF(M54&gt;TUTEUR_SEUIL,IF(M54&lt;PLAFOND_TUTEUR,M54*MAJ_TUTEUR_UP_SEUIL,PLAFOND_TUTEUR*MAJ_TUTEUR_UP_SEUIL)),0)</f>
        <v>0</v>
      </c>
      <c r="O54" s="8"/>
      <c r="P54" s="96"/>
      <c r="Q54" s="95">
        <f aca="true" t="shared" si="22" ref="Q54:Q63">IF(O54="Oui",FORMATEUR_VAL,0)</f>
        <v>0</v>
      </c>
      <c r="R54" s="97">
        <f aca="true" t="shared" si="23" ref="R54:R63">G54+K54+N54+Q54+E54</f>
        <v>0</v>
      </c>
      <c r="S54" s="98">
        <f aca="true" t="shared" si="24" ref="S54:S63">IF(C54="ARB",IF(R54&gt;PLAFOND_OFF,PLAFOND_OFF,R54),0)</f>
        <v>0</v>
      </c>
      <c r="T54" s="99">
        <f aca="true" t="shared" si="25" ref="T54:T63">IF(C54="OTM",IF(R54&gt;PLAFOND_OFF,PLAFOND_OFF,R54),0)</f>
        <v>0</v>
      </c>
    </row>
    <row r="55" spans="1:20" ht="14.25">
      <c r="A55" s="5"/>
      <c r="B55" s="6"/>
      <c r="C55" s="7"/>
      <c r="D55" s="8"/>
      <c r="E55" s="95">
        <f t="shared" si="18"/>
        <v>0</v>
      </c>
      <c r="F55" s="8"/>
      <c r="G55" s="95">
        <f t="shared" si="19"/>
        <v>0</v>
      </c>
      <c r="H55" s="8"/>
      <c r="I55" s="9"/>
      <c r="J55" s="9"/>
      <c r="K55" s="95">
        <f t="shared" si="20"/>
        <v>0</v>
      </c>
      <c r="L55" s="8"/>
      <c r="M55" s="9"/>
      <c r="N55" s="95">
        <f t="shared" si="21"/>
        <v>0</v>
      </c>
      <c r="O55" s="8"/>
      <c r="P55" s="96"/>
      <c r="Q55" s="95">
        <f t="shared" si="22"/>
        <v>0</v>
      </c>
      <c r="R55" s="97">
        <f t="shared" si="23"/>
        <v>0</v>
      </c>
      <c r="S55" s="98">
        <f t="shared" si="24"/>
        <v>0</v>
      </c>
      <c r="T55" s="99">
        <f t="shared" si="25"/>
        <v>0</v>
      </c>
    </row>
    <row r="56" spans="1:20" ht="14.25">
      <c r="A56" s="5"/>
      <c r="B56" s="6"/>
      <c r="C56" s="7"/>
      <c r="D56" s="8"/>
      <c r="E56" s="95">
        <f t="shared" si="18"/>
        <v>0</v>
      </c>
      <c r="F56" s="8"/>
      <c r="G56" s="95">
        <f t="shared" si="19"/>
        <v>0</v>
      </c>
      <c r="H56" s="8"/>
      <c r="I56" s="9"/>
      <c r="J56" s="9"/>
      <c r="K56" s="95">
        <f t="shared" si="20"/>
        <v>0</v>
      </c>
      <c r="L56" s="8"/>
      <c r="M56" s="9"/>
      <c r="N56" s="95">
        <f t="shared" si="21"/>
        <v>0</v>
      </c>
      <c r="O56" s="8"/>
      <c r="P56" s="96"/>
      <c r="Q56" s="95">
        <f t="shared" si="22"/>
        <v>0</v>
      </c>
      <c r="R56" s="97">
        <f t="shared" si="23"/>
        <v>0</v>
      </c>
      <c r="S56" s="98">
        <f t="shared" si="24"/>
        <v>0</v>
      </c>
      <c r="T56" s="99">
        <f t="shared" si="25"/>
        <v>0</v>
      </c>
    </row>
    <row r="57" spans="1:20" ht="14.25">
      <c r="A57" s="5"/>
      <c r="B57" s="6"/>
      <c r="C57" s="7"/>
      <c r="D57" s="8"/>
      <c r="E57" s="95">
        <f t="shared" si="18"/>
        <v>0</v>
      </c>
      <c r="F57" s="8"/>
      <c r="G57" s="95">
        <f t="shared" si="19"/>
        <v>0</v>
      </c>
      <c r="H57" s="8"/>
      <c r="I57" s="9"/>
      <c r="J57" s="9"/>
      <c r="K57" s="95">
        <f t="shared" si="20"/>
        <v>0</v>
      </c>
      <c r="L57" s="8"/>
      <c r="M57" s="9"/>
      <c r="N57" s="95">
        <f t="shared" si="21"/>
        <v>0</v>
      </c>
      <c r="O57" s="8"/>
      <c r="P57" s="96"/>
      <c r="Q57" s="95">
        <f t="shared" si="22"/>
        <v>0</v>
      </c>
      <c r="R57" s="97">
        <f t="shared" si="23"/>
        <v>0</v>
      </c>
      <c r="S57" s="98">
        <f t="shared" si="24"/>
        <v>0</v>
      </c>
      <c r="T57" s="99">
        <f t="shared" si="25"/>
        <v>0</v>
      </c>
    </row>
    <row r="58" spans="1:20" ht="14.25">
      <c r="A58" s="5"/>
      <c r="B58" s="6"/>
      <c r="C58" s="7"/>
      <c r="D58" s="8"/>
      <c r="E58" s="95">
        <f t="shared" si="18"/>
        <v>0</v>
      </c>
      <c r="F58" s="8"/>
      <c r="G58" s="95">
        <f t="shared" si="19"/>
        <v>0</v>
      </c>
      <c r="H58" s="8"/>
      <c r="I58" s="9"/>
      <c r="J58" s="9"/>
      <c r="K58" s="95">
        <f t="shared" si="20"/>
        <v>0</v>
      </c>
      <c r="L58" s="8"/>
      <c r="M58" s="9"/>
      <c r="N58" s="95">
        <f t="shared" si="21"/>
        <v>0</v>
      </c>
      <c r="O58" s="8"/>
      <c r="P58" s="96"/>
      <c r="Q58" s="95">
        <f t="shared" si="22"/>
        <v>0</v>
      </c>
      <c r="R58" s="97">
        <f t="shared" si="23"/>
        <v>0</v>
      </c>
      <c r="S58" s="98">
        <f t="shared" si="24"/>
        <v>0</v>
      </c>
      <c r="T58" s="99">
        <f t="shared" si="25"/>
        <v>0</v>
      </c>
    </row>
    <row r="59" spans="1:20" ht="14.25">
      <c r="A59" s="5"/>
      <c r="B59" s="6"/>
      <c r="C59" s="7"/>
      <c r="D59" s="8"/>
      <c r="E59" s="95">
        <f t="shared" si="18"/>
        <v>0</v>
      </c>
      <c r="F59" s="8"/>
      <c r="G59" s="95">
        <f t="shared" si="19"/>
        <v>0</v>
      </c>
      <c r="H59" s="8"/>
      <c r="I59" s="9"/>
      <c r="J59" s="9"/>
      <c r="K59" s="95">
        <f t="shared" si="20"/>
        <v>0</v>
      </c>
      <c r="L59" s="8"/>
      <c r="M59" s="9"/>
      <c r="N59" s="95">
        <f t="shared" si="21"/>
        <v>0</v>
      </c>
      <c r="O59" s="8"/>
      <c r="P59" s="96"/>
      <c r="Q59" s="95">
        <f t="shared" si="22"/>
        <v>0</v>
      </c>
      <c r="R59" s="97">
        <f t="shared" si="23"/>
        <v>0</v>
      </c>
      <c r="S59" s="98">
        <f t="shared" si="24"/>
        <v>0</v>
      </c>
      <c r="T59" s="99">
        <f t="shared" si="25"/>
        <v>0</v>
      </c>
    </row>
    <row r="60" spans="1:20" ht="14.25">
      <c r="A60" s="5"/>
      <c r="B60" s="6"/>
      <c r="C60" s="7"/>
      <c r="D60" s="8"/>
      <c r="E60" s="95">
        <f t="shared" si="18"/>
        <v>0</v>
      </c>
      <c r="F60" s="8"/>
      <c r="G60" s="95">
        <f t="shared" si="19"/>
        <v>0</v>
      </c>
      <c r="H60" s="8"/>
      <c r="I60" s="9"/>
      <c r="J60" s="9"/>
      <c r="K60" s="95">
        <f t="shared" si="20"/>
        <v>0</v>
      </c>
      <c r="L60" s="8"/>
      <c r="M60" s="9"/>
      <c r="N60" s="95">
        <f t="shared" si="21"/>
        <v>0</v>
      </c>
      <c r="O60" s="8"/>
      <c r="P60" s="96"/>
      <c r="Q60" s="95">
        <f t="shared" si="22"/>
        <v>0</v>
      </c>
      <c r="R60" s="97">
        <f t="shared" si="23"/>
        <v>0</v>
      </c>
      <c r="S60" s="98">
        <f t="shared" si="24"/>
        <v>0</v>
      </c>
      <c r="T60" s="99">
        <f t="shared" si="25"/>
        <v>0</v>
      </c>
    </row>
    <row r="61" spans="1:20" ht="14.25">
      <c r="A61" s="5"/>
      <c r="B61" s="6"/>
      <c r="C61" s="7"/>
      <c r="D61" s="8"/>
      <c r="E61" s="95">
        <f t="shared" si="18"/>
        <v>0</v>
      </c>
      <c r="F61" s="8"/>
      <c r="G61" s="95">
        <f t="shared" si="19"/>
        <v>0</v>
      </c>
      <c r="H61" s="8"/>
      <c r="I61" s="9"/>
      <c r="J61" s="9"/>
      <c r="K61" s="95">
        <f t="shared" si="20"/>
        <v>0</v>
      </c>
      <c r="L61" s="8"/>
      <c r="M61" s="9"/>
      <c r="N61" s="95">
        <f t="shared" si="21"/>
        <v>0</v>
      </c>
      <c r="O61" s="8"/>
      <c r="P61" s="96"/>
      <c r="Q61" s="95">
        <f t="shared" si="22"/>
        <v>0</v>
      </c>
      <c r="R61" s="97">
        <f t="shared" si="23"/>
        <v>0</v>
      </c>
      <c r="S61" s="98">
        <f t="shared" si="24"/>
        <v>0</v>
      </c>
      <c r="T61" s="99">
        <f t="shared" si="25"/>
        <v>0</v>
      </c>
    </row>
    <row r="62" spans="1:20" ht="14.25">
      <c r="A62" s="5"/>
      <c r="B62" s="6"/>
      <c r="C62" s="7"/>
      <c r="D62" s="8"/>
      <c r="E62" s="95">
        <f t="shared" si="18"/>
        <v>0</v>
      </c>
      <c r="F62" s="8"/>
      <c r="G62" s="95">
        <f t="shared" si="19"/>
        <v>0</v>
      </c>
      <c r="H62" s="8"/>
      <c r="I62" s="9"/>
      <c r="J62" s="9"/>
      <c r="K62" s="95">
        <f t="shared" si="20"/>
        <v>0</v>
      </c>
      <c r="L62" s="8"/>
      <c r="M62" s="9"/>
      <c r="N62" s="95">
        <f t="shared" si="21"/>
        <v>0</v>
      </c>
      <c r="O62" s="8"/>
      <c r="P62" s="96"/>
      <c r="Q62" s="95">
        <f t="shared" si="22"/>
        <v>0</v>
      </c>
      <c r="R62" s="97">
        <f t="shared" si="23"/>
        <v>0</v>
      </c>
      <c r="S62" s="98">
        <f t="shared" si="24"/>
        <v>0</v>
      </c>
      <c r="T62" s="99">
        <f t="shared" si="25"/>
        <v>0</v>
      </c>
    </row>
    <row r="63" spans="1:20" ht="15" thickBot="1">
      <c r="A63" s="12"/>
      <c r="B63" s="13"/>
      <c r="C63" s="14"/>
      <c r="D63" s="15"/>
      <c r="E63" s="100">
        <f t="shared" si="18"/>
        <v>0</v>
      </c>
      <c r="F63" s="15"/>
      <c r="G63" s="95">
        <f t="shared" si="19"/>
        <v>0</v>
      </c>
      <c r="H63" s="15"/>
      <c r="I63" s="16"/>
      <c r="J63" s="16"/>
      <c r="K63" s="95">
        <f t="shared" si="20"/>
        <v>0</v>
      </c>
      <c r="L63" s="15"/>
      <c r="M63" s="16"/>
      <c r="N63" s="95">
        <f t="shared" si="21"/>
        <v>0</v>
      </c>
      <c r="O63" s="15"/>
      <c r="P63" s="101"/>
      <c r="Q63" s="100">
        <f t="shared" si="22"/>
        <v>0</v>
      </c>
      <c r="R63" s="102">
        <f t="shared" si="23"/>
        <v>0</v>
      </c>
      <c r="S63" s="103">
        <f t="shared" si="24"/>
        <v>0</v>
      </c>
      <c r="T63" s="104">
        <f t="shared" si="25"/>
        <v>0</v>
      </c>
    </row>
    <row r="64" spans="1:20" ht="14.25">
      <c r="A64" s="105"/>
      <c r="B64" s="105"/>
      <c r="C64" s="105"/>
      <c r="D64" s="105"/>
      <c r="E64" s="106">
        <f>SUM(E32:E63)</f>
        <v>0</v>
      </c>
      <c r="F64" s="105"/>
      <c r="G64" s="146">
        <f>SUM(G32:G63)</f>
        <v>0</v>
      </c>
      <c r="H64" s="105"/>
      <c r="I64" s="105"/>
      <c r="J64" s="146"/>
      <c r="K64" s="106">
        <f>SUM(K32:K63)</f>
        <v>0</v>
      </c>
      <c r="L64" s="105"/>
      <c r="M64" s="105"/>
      <c r="N64" s="106">
        <f>SUM(N32:N63)</f>
        <v>0</v>
      </c>
      <c r="O64" s="105"/>
      <c r="P64" s="105"/>
      <c r="Q64" s="106">
        <f>SUM(Q32:Q63)</f>
        <v>0</v>
      </c>
      <c r="R64" s="107"/>
      <c r="S64" s="108"/>
      <c r="T64" s="109"/>
    </row>
    <row r="65" spans="1:20" ht="14.25">
      <c r="A65" s="307" t="s">
        <v>50</v>
      </c>
      <c r="B65" s="307"/>
      <c r="C65" s="91" t="s">
        <v>23</v>
      </c>
      <c r="D65" s="91" t="s">
        <v>24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R65" s="44"/>
      <c r="S65" s="45"/>
      <c r="T65" s="46"/>
    </row>
    <row r="66" spans="2:20" ht="15" thickBot="1">
      <c r="B66" s="91"/>
      <c r="C66" s="91" t="s">
        <v>25</v>
      </c>
      <c r="D66" s="91" t="s">
        <v>26</v>
      </c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R66" s="44"/>
      <c r="S66" s="45"/>
      <c r="T66" s="46"/>
    </row>
    <row r="67" spans="1:20" ht="14.25">
      <c r="A67" s="308" t="s">
        <v>0</v>
      </c>
      <c r="B67" s="310" t="s">
        <v>27</v>
      </c>
      <c r="C67" s="312" t="s">
        <v>28</v>
      </c>
      <c r="D67" s="256" t="s">
        <v>48</v>
      </c>
      <c r="E67" s="257"/>
      <c r="F67" s="256" t="s">
        <v>29</v>
      </c>
      <c r="G67" s="257"/>
      <c r="H67" s="296"/>
      <c r="I67" s="297"/>
      <c r="J67" s="297"/>
      <c r="K67" s="298"/>
      <c r="L67" s="296"/>
      <c r="M67" s="297"/>
      <c r="N67" s="298"/>
      <c r="O67" s="296"/>
      <c r="P67" s="297"/>
      <c r="Q67" s="298"/>
      <c r="R67" s="299" t="s">
        <v>33</v>
      </c>
      <c r="S67" s="301" t="s">
        <v>34</v>
      </c>
      <c r="T67" s="305" t="s">
        <v>35</v>
      </c>
    </row>
    <row r="68" spans="1:20" ht="14.25">
      <c r="A68" s="309"/>
      <c r="B68" s="311"/>
      <c r="C68" s="313"/>
      <c r="D68" s="92" t="s">
        <v>52</v>
      </c>
      <c r="E68" s="93" t="s">
        <v>37</v>
      </c>
      <c r="F68" s="92" t="s">
        <v>36</v>
      </c>
      <c r="G68" s="93" t="s">
        <v>37</v>
      </c>
      <c r="H68" s="110"/>
      <c r="I68" s="111"/>
      <c r="J68" s="111"/>
      <c r="K68" s="112"/>
      <c r="L68" s="110"/>
      <c r="M68" s="111"/>
      <c r="N68" s="112"/>
      <c r="O68" s="110"/>
      <c r="P68" s="111"/>
      <c r="Q68" s="112"/>
      <c r="R68" s="300"/>
      <c r="S68" s="302"/>
      <c r="T68" s="306"/>
    </row>
    <row r="69" spans="1:20" ht="14.25">
      <c r="A69" s="5"/>
      <c r="B69" s="6"/>
      <c r="C69" s="7"/>
      <c r="D69" s="8"/>
      <c r="E69" s="95">
        <f aca="true" t="shared" si="26" ref="E69:E100">IF(C69="ARB",IF(D69&gt;="OUI",EXAM_VAL,0),0)</f>
        <v>0</v>
      </c>
      <c r="F69" s="8"/>
      <c r="G69" s="95">
        <f>IF(F69&lt;FORM_SEUIL,F69*VAL_RENC_FORM,F69*VAL_RENC_FORM+(F69-FORM_SEUIL)*MAJ_FORM_UP_SEUIL)</f>
        <v>0</v>
      </c>
      <c r="H69" s="113"/>
      <c r="I69" s="114"/>
      <c r="J69" s="114"/>
      <c r="K69" s="115"/>
      <c r="L69" s="113"/>
      <c r="M69" s="114"/>
      <c r="N69" s="115"/>
      <c r="O69" s="113"/>
      <c r="P69" s="114"/>
      <c r="Q69" s="115"/>
      <c r="R69" s="97">
        <f>G69+K69+N69+Q69+E69</f>
        <v>0</v>
      </c>
      <c r="S69" s="98">
        <f>IF(C69="ARB",IF(R69&gt;PLAFOND_OFF,PLAFOND_OFF,R69),0)</f>
        <v>0</v>
      </c>
      <c r="T69" s="99">
        <f>IF(C69="OTM",IF(R69&gt;PLAFOND_OFF,PLAFOND_OFF,R69),0)</f>
        <v>0</v>
      </c>
    </row>
    <row r="70" spans="1:20" ht="14.25">
      <c r="A70" s="5"/>
      <c r="B70" s="6"/>
      <c r="C70" s="7"/>
      <c r="D70" s="8"/>
      <c r="E70" s="95">
        <f t="shared" si="26"/>
        <v>0</v>
      </c>
      <c r="F70" s="8"/>
      <c r="G70" s="95">
        <f aca="true" t="shared" si="27" ref="G70:G90">IF(F70&lt;FORM_SEUIL,F70*VAL_RENC_FORM,F70*VAL_RENC_FORM+(F70-FORM_SEUIL)*MAJ_FORM_UP_SEUIL)</f>
        <v>0</v>
      </c>
      <c r="H70" s="113"/>
      <c r="I70" s="114"/>
      <c r="J70" s="114"/>
      <c r="K70" s="115"/>
      <c r="L70" s="113"/>
      <c r="M70" s="114"/>
      <c r="N70" s="115"/>
      <c r="O70" s="113"/>
      <c r="P70" s="114"/>
      <c r="Q70" s="115"/>
      <c r="R70" s="97">
        <f aca="true" t="shared" si="28" ref="R70:R90">G70+K70+N70+Q70+E70</f>
        <v>0</v>
      </c>
      <c r="S70" s="98">
        <f aca="true" t="shared" si="29" ref="S70:S90">IF(C70="ARB",IF(R70&gt;PLAFOND_OFF,PLAFOND_OFF,R70),0)</f>
        <v>0</v>
      </c>
      <c r="T70" s="99">
        <f aca="true" t="shared" si="30" ref="T70:T90">IF(C70="OTM",IF(R70&gt;PLAFOND_OFF,PLAFOND_OFF,R70),0)</f>
        <v>0</v>
      </c>
    </row>
    <row r="71" spans="1:20" ht="14.25">
      <c r="A71" s="5"/>
      <c r="B71" s="6"/>
      <c r="C71" s="7"/>
      <c r="D71" s="8"/>
      <c r="E71" s="95">
        <f t="shared" si="26"/>
        <v>0</v>
      </c>
      <c r="F71" s="8"/>
      <c r="G71" s="95">
        <f t="shared" si="27"/>
        <v>0</v>
      </c>
      <c r="H71" s="113"/>
      <c r="I71" s="114"/>
      <c r="J71" s="114"/>
      <c r="K71" s="115"/>
      <c r="L71" s="113"/>
      <c r="M71" s="114"/>
      <c r="N71" s="115"/>
      <c r="O71" s="113"/>
      <c r="P71" s="114"/>
      <c r="Q71" s="115"/>
      <c r="R71" s="97">
        <f t="shared" si="28"/>
        <v>0</v>
      </c>
      <c r="S71" s="98">
        <f t="shared" si="29"/>
        <v>0</v>
      </c>
      <c r="T71" s="99">
        <f t="shared" si="30"/>
        <v>0</v>
      </c>
    </row>
    <row r="72" spans="1:20" ht="14.25">
      <c r="A72" s="5"/>
      <c r="B72" s="6"/>
      <c r="C72" s="7"/>
      <c r="D72" s="8"/>
      <c r="E72" s="95">
        <f t="shared" si="26"/>
        <v>0</v>
      </c>
      <c r="F72" s="8"/>
      <c r="G72" s="95">
        <f t="shared" si="27"/>
        <v>0</v>
      </c>
      <c r="H72" s="113"/>
      <c r="I72" s="114"/>
      <c r="J72" s="114"/>
      <c r="K72" s="115"/>
      <c r="L72" s="113"/>
      <c r="M72" s="114"/>
      <c r="N72" s="115"/>
      <c r="O72" s="113"/>
      <c r="P72" s="114"/>
      <c r="Q72" s="115"/>
      <c r="R72" s="97">
        <f t="shared" si="28"/>
        <v>0</v>
      </c>
      <c r="S72" s="98">
        <f t="shared" si="29"/>
        <v>0</v>
      </c>
      <c r="T72" s="99">
        <f t="shared" si="30"/>
        <v>0</v>
      </c>
    </row>
    <row r="73" spans="1:20" ht="14.25">
      <c r="A73" s="5"/>
      <c r="B73" s="6"/>
      <c r="C73" s="7"/>
      <c r="D73" s="8"/>
      <c r="E73" s="95">
        <f t="shared" si="26"/>
        <v>0</v>
      </c>
      <c r="F73" s="8"/>
      <c r="G73" s="95">
        <f t="shared" si="27"/>
        <v>0</v>
      </c>
      <c r="H73" s="113"/>
      <c r="I73" s="114"/>
      <c r="J73" s="114"/>
      <c r="K73" s="115"/>
      <c r="L73" s="113"/>
      <c r="M73" s="114"/>
      <c r="N73" s="115"/>
      <c r="O73" s="113"/>
      <c r="P73" s="114"/>
      <c r="Q73" s="115"/>
      <c r="R73" s="97">
        <f t="shared" si="28"/>
        <v>0</v>
      </c>
      <c r="S73" s="98">
        <f t="shared" si="29"/>
        <v>0</v>
      </c>
      <c r="T73" s="99">
        <f t="shared" si="30"/>
        <v>0</v>
      </c>
    </row>
    <row r="74" spans="1:20" ht="14.25">
      <c r="A74" s="5"/>
      <c r="B74" s="6"/>
      <c r="C74" s="7"/>
      <c r="D74" s="8"/>
      <c r="E74" s="95">
        <f t="shared" si="26"/>
        <v>0</v>
      </c>
      <c r="F74" s="8"/>
      <c r="G74" s="95">
        <f t="shared" si="27"/>
        <v>0</v>
      </c>
      <c r="H74" s="113"/>
      <c r="I74" s="114"/>
      <c r="J74" s="114"/>
      <c r="K74" s="115"/>
      <c r="L74" s="113"/>
      <c r="M74" s="114"/>
      <c r="N74" s="115"/>
      <c r="O74" s="113"/>
      <c r="P74" s="114"/>
      <c r="Q74" s="115"/>
      <c r="R74" s="97">
        <f t="shared" si="28"/>
        <v>0</v>
      </c>
      <c r="S74" s="98">
        <f t="shared" si="29"/>
        <v>0</v>
      </c>
      <c r="T74" s="99">
        <f t="shared" si="30"/>
        <v>0</v>
      </c>
    </row>
    <row r="75" spans="1:20" ht="14.25">
      <c r="A75" s="5"/>
      <c r="B75" s="6"/>
      <c r="C75" s="7"/>
      <c r="D75" s="8"/>
      <c r="E75" s="95">
        <f t="shared" si="26"/>
        <v>0</v>
      </c>
      <c r="F75" s="8"/>
      <c r="G75" s="95">
        <f t="shared" si="27"/>
        <v>0</v>
      </c>
      <c r="H75" s="113"/>
      <c r="I75" s="114"/>
      <c r="J75" s="114"/>
      <c r="K75" s="115"/>
      <c r="L75" s="113"/>
      <c r="M75" s="114"/>
      <c r="N75" s="115"/>
      <c r="O75" s="113"/>
      <c r="P75" s="114"/>
      <c r="Q75" s="115"/>
      <c r="R75" s="97">
        <f t="shared" si="28"/>
        <v>0</v>
      </c>
      <c r="S75" s="98">
        <f t="shared" si="29"/>
        <v>0</v>
      </c>
      <c r="T75" s="99">
        <f t="shared" si="30"/>
        <v>0</v>
      </c>
    </row>
    <row r="76" spans="1:20" ht="14.25">
      <c r="A76" s="5"/>
      <c r="B76" s="6"/>
      <c r="C76" s="7"/>
      <c r="D76" s="8"/>
      <c r="E76" s="95">
        <f t="shared" si="26"/>
        <v>0</v>
      </c>
      <c r="F76" s="8"/>
      <c r="G76" s="95">
        <f t="shared" si="27"/>
        <v>0</v>
      </c>
      <c r="H76" s="113"/>
      <c r="I76" s="114"/>
      <c r="J76" s="114"/>
      <c r="K76" s="115"/>
      <c r="L76" s="113"/>
      <c r="M76" s="114"/>
      <c r="N76" s="115"/>
      <c r="O76" s="113"/>
      <c r="P76" s="114"/>
      <c r="Q76" s="115"/>
      <c r="R76" s="97">
        <f t="shared" si="28"/>
        <v>0</v>
      </c>
      <c r="S76" s="98">
        <f t="shared" si="29"/>
        <v>0</v>
      </c>
      <c r="T76" s="99">
        <f t="shared" si="30"/>
        <v>0</v>
      </c>
    </row>
    <row r="77" spans="1:20" ht="14.25">
      <c r="A77" s="5"/>
      <c r="B77" s="6"/>
      <c r="C77" s="7"/>
      <c r="D77" s="8"/>
      <c r="E77" s="95">
        <f t="shared" si="26"/>
        <v>0</v>
      </c>
      <c r="F77" s="8"/>
      <c r="G77" s="95">
        <f t="shared" si="27"/>
        <v>0</v>
      </c>
      <c r="H77" s="113"/>
      <c r="I77" s="114"/>
      <c r="J77" s="114"/>
      <c r="K77" s="115"/>
      <c r="L77" s="113"/>
      <c r="M77" s="114"/>
      <c r="N77" s="115"/>
      <c r="O77" s="113"/>
      <c r="P77" s="114"/>
      <c r="Q77" s="115"/>
      <c r="R77" s="97">
        <f t="shared" si="28"/>
        <v>0</v>
      </c>
      <c r="S77" s="98">
        <f t="shared" si="29"/>
        <v>0</v>
      </c>
      <c r="T77" s="99">
        <f t="shared" si="30"/>
        <v>0</v>
      </c>
    </row>
    <row r="78" spans="1:20" ht="14.25">
      <c r="A78" s="5"/>
      <c r="B78" s="6"/>
      <c r="C78" s="7"/>
      <c r="D78" s="8"/>
      <c r="E78" s="95">
        <f t="shared" si="26"/>
        <v>0</v>
      </c>
      <c r="F78" s="8"/>
      <c r="G78" s="95">
        <f t="shared" si="27"/>
        <v>0</v>
      </c>
      <c r="H78" s="113"/>
      <c r="I78" s="114"/>
      <c r="J78" s="114"/>
      <c r="K78" s="115"/>
      <c r="L78" s="113"/>
      <c r="M78" s="114"/>
      <c r="N78" s="115"/>
      <c r="O78" s="113"/>
      <c r="P78" s="114"/>
      <c r="Q78" s="115"/>
      <c r="R78" s="97">
        <f t="shared" si="28"/>
        <v>0</v>
      </c>
      <c r="S78" s="98">
        <f t="shared" si="29"/>
        <v>0</v>
      </c>
      <c r="T78" s="99">
        <f t="shared" si="30"/>
        <v>0</v>
      </c>
    </row>
    <row r="79" spans="1:20" ht="14.25">
      <c r="A79" s="5"/>
      <c r="B79" s="6"/>
      <c r="C79" s="7"/>
      <c r="D79" s="8"/>
      <c r="E79" s="95">
        <f t="shared" si="26"/>
        <v>0</v>
      </c>
      <c r="F79" s="8"/>
      <c r="G79" s="95">
        <f t="shared" si="27"/>
        <v>0</v>
      </c>
      <c r="H79" s="113"/>
      <c r="I79" s="114"/>
      <c r="J79" s="114"/>
      <c r="K79" s="115"/>
      <c r="L79" s="113"/>
      <c r="M79" s="114"/>
      <c r="N79" s="115"/>
      <c r="O79" s="113"/>
      <c r="P79" s="114"/>
      <c r="Q79" s="115"/>
      <c r="R79" s="97">
        <f t="shared" si="28"/>
        <v>0</v>
      </c>
      <c r="S79" s="98">
        <f t="shared" si="29"/>
        <v>0</v>
      </c>
      <c r="T79" s="99">
        <f t="shared" si="30"/>
        <v>0</v>
      </c>
    </row>
    <row r="80" spans="1:20" ht="14.25">
      <c r="A80" s="5"/>
      <c r="B80" s="6"/>
      <c r="C80" s="7"/>
      <c r="D80" s="8"/>
      <c r="E80" s="95">
        <f t="shared" si="26"/>
        <v>0</v>
      </c>
      <c r="F80" s="8"/>
      <c r="G80" s="95">
        <f t="shared" si="27"/>
        <v>0</v>
      </c>
      <c r="H80" s="113"/>
      <c r="I80" s="114"/>
      <c r="J80" s="114"/>
      <c r="K80" s="115"/>
      <c r="L80" s="113"/>
      <c r="M80" s="114"/>
      <c r="N80" s="115"/>
      <c r="O80" s="113"/>
      <c r="P80" s="114"/>
      <c r="Q80" s="115"/>
      <c r="R80" s="97">
        <f t="shared" si="28"/>
        <v>0</v>
      </c>
      <c r="S80" s="98">
        <f t="shared" si="29"/>
        <v>0</v>
      </c>
      <c r="T80" s="99">
        <f t="shared" si="30"/>
        <v>0</v>
      </c>
    </row>
    <row r="81" spans="1:20" ht="14.25">
      <c r="A81" s="5"/>
      <c r="B81" s="6"/>
      <c r="C81" s="7"/>
      <c r="D81" s="8"/>
      <c r="E81" s="95">
        <f t="shared" si="26"/>
        <v>0</v>
      </c>
      <c r="F81" s="8"/>
      <c r="G81" s="95">
        <f t="shared" si="27"/>
        <v>0</v>
      </c>
      <c r="H81" s="113"/>
      <c r="I81" s="114"/>
      <c r="J81" s="114"/>
      <c r="K81" s="115"/>
      <c r="L81" s="113"/>
      <c r="M81" s="114"/>
      <c r="N81" s="115"/>
      <c r="O81" s="113"/>
      <c r="P81" s="114"/>
      <c r="Q81" s="115"/>
      <c r="R81" s="97">
        <f t="shared" si="28"/>
        <v>0</v>
      </c>
      <c r="S81" s="98">
        <f t="shared" si="29"/>
        <v>0</v>
      </c>
      <c r="T81" s="99">
        <f t="shared" si="30"/>
        <v>0</v>
      </c>
    </row>
    <row r="82" spans="1:20" ht="14.25">
      <c r="A82" s="5"/>
      <c r="B82" s="6"/>
      <c r="C82" s="7"/>
      <c r="D82" s="8"/>
      <c r="E82" s="95">
        <f t="shared" si="26"/>
        <v>0</v>
      </c>
      <c r="F82" s="8"/>
      <c r="G82" s="95">
        <f t="shared" si="27"/>
        <v>0</v>
      </c>
      <c r="H82" s="113"/>
      <c r="I82" s="114"/>
      <c r="J82" s="114"/>
      <c r="K82" s="115"/>
      <c r="L82" s="113"/>
      <c r="M82" s="114"/>
      <c r="N82" s="115"/>
      <c r="O82" s="113"/>
      <c r="P82" s="114"/>
      <c r="Q82" s="115"/>
      <c r="R82" s="97">
        <f t="shared" si="28"/>
        <v>0</v>
      </c>
      <c r="S82" s="98">
        <f t="shared" si="29"/>
        <v>0</v>
      </c>
      <c r="T82" s="99">
        <f t="shared" si="30"/>
        <v>0</v>
      </c>
    </row>
    <row r="83" spans="1:20" ht="14.25">
      <c r="A83" s="5"/>
      <c r="B83" s="6"/>
      <c r="C83" s="7"/>
      <c r="D83" s="8"/>
      <c r="E83" s="95">
        <f t="shared" si="26"/>
        <v>0</v>
      </c>
      <c r="F83" s="8"/>
      <c r="G83" s="95">
        <f t="shared" si="27"/>
        <v>0</v>
      </c>
      <c r="H83" s="113"/>
      <c r="I83" s="114"/>
      <c r="J83" s="114"/>
      <c r="K83" s="115"/>
      <c r="L83" s="113"/>
      <c r="M83" s="114"/>
      <c r="N83" s="115"/>
      <c r="O83" s="113"/>
      <c r="P83" s="114"/>
      <c r="Q83" s="115"/>
      <c r="R83" s="97">
        <f t="shared" si="28"/>
        <v>0</v>
      </c>
      <c r="S83" s="98">
        <f t="shared" si="29"/>
        <v>0</v>
      </c>
      <c r="T83" s="99">
        <f t="shared" si="30"/>
        <v>0</v>
      </c>
    </row>
    <row r="84" spans="1:20" ht="14.25">
      <c r="A84" s="5"/>
      <c r="B84" s="6"/>
      <c r="C84" s="7"/>
      <c r="D84" s="8"/>
      <c r="E84" s="95">
        <f t="shared" si="26"/>
        <v>0</v>
      </c>
      <c r="F84" s="8"/>
      <c r="G84" s="95">
        <f t="shared" si="27"/>
        <v>0</v>
      </c>
      <c r="H84" s="113"/>
      <c r="I84" s="114"/>
      <c r="J84" s="114"/>
      <c r="K84" s="115"/>
      <c r="L84" s="113"/>
      <c r="M84" s="114"/>
      <c r="N84" s="115"/>
      <c r="O84" s="113"/>
      <c r="P84" s="114"/>
      <c r="Q84" s="115"/>
      <c r="R84" s="97">
        <f t="shared" si="28"/>
        <v>0</v>
      </c>
      <c r="S84" s="98">
        <f t="shared" si="29"/>
        <v>0</v>
      </c>
      <c r="T84" s="99">
        <f t="shared" si="30"/>
        <v>0</v>
      </c>
    </row>
    <row r="85" spans="1:20" ht="14.25">
      <c r="A85" s="5"/>
      <c r="B85" s="6"/>
      <c r="C85" s="7"/>
      <c r="D85" s="8"/>
      <c r="E85" s="95">
        <f t="shared" si="26"/>
        <v>0</v>
      </c>
      <c r="F85" s="8"/>
      <c r="G85" s="95">
        <f t="shared" si="27"/>
        <v>0</v>
      </c>
      <c r="H85" s="113"/>
      <c r="I85" s="114"/>
      <c r="J85" s="114"/>
      <c r="K85" s="115"/>
      <c r="L85" s="113"/>
      <c r="M85" s="114"/>
      <c r="N85" s="115"/>
      <c r="O85" s="113"/>
      <c r="P85" s="114"/>
      <c r="Q85" s="115"/>
      <c r="R85" s="97">
        <f t="shared" si="28"/>
        <v>0</v>
      </c>
      <c r="S85" s="98">
        <f t="shared" si="29"/>
        <v>0</v>
      </c>
      <c r="T85" s="99">
        <f t="shared" si="30"/>
        <v>0</v>
      </c>
    </row>
    <row r="86" spans="1:20" ht="14.25">
      <c r="A86" s="5"/>
      <c r="B86" s="6"/>
      <c r="C86" s="7"/>
      <c r="D86" s="8"/>
      <c r="E86" s="95">
        <f t="shared" si="26"/>
        <v>0</v>
      </c>
      <c r="F86" s="8"/>
      <c r="G86" s="95">
        <f t="shared" si="27"/>
        <v>0</v>
      </c>
      <c r="H86" s="113"/>
      <c r="I86" s="114"/>
      <c r="J86" s="114"/>
      <c r="K86" s="115"/>
      <c r="L86" s="113"/>
      <c r="M86" s="114"/>
      <c r="N86" s="115"/>
      <c r="O86" s="113"/>
      <c r="P86" s="114"/>
      <c r="Q86" s="115"/>
      <c r="R86" s="97">
        <f t="shared" si="28"/>
        <v>0</v>
      </c>
      <c r="S86" s="98">
        <f t="shared" si="29"/>
        <v>0</v>
      </c>
      <c r="T86" s="99">
        <f t="shared" si="30"/>
        <v>0</v>
      </c>
    </row>
    <row r="87" spans="1:20" ht="14.25">
      <c r="A87" s="5"/>
      <c r="B87" s="6"/>
      <c r="C87" s="7"/>
      <c r="D87" s="8"/>
      <c r="E87" s="95">
        <f t="shared" si="26"/>
        <v>0</v>
      </c>
      <c r="F87" s="8"/>
      <c r="G87" s="95">
        <f t="shared" si="27"/>
        <v>0</v>
      </c>
      <c r="H87" s="113"/>
      <c r="I87" s="114"/>
      <c r="J87" s="114"/>
      <c r="K87" s="115"/>
      <c r="L87" s="113"/>
      <c r="M87" s="114"/>
      <c r="N87" s="115"/>
      <c r="O87" s="113"/>
      <c r="P87" s="114"/>
      <c r="Q87" s="115"/>
      <c r="R87" s="97">
        <f t="shared" si="28"/>
        <v>0</v>
      </c>
      <c r="S87" s="98">
        <f t="shared" si="29"/>
        <v>0</v>
      </c>
      <c r="T87" s="99">
        <f t="shared" si="30"/>
        <v>0</v>
      </c>
    </row>
    <row r="88" spans="1:20" ht="14.25">
      <c r="A88" s="5"/>
      <c r="B88" s="6"/>
      <c r="C88" s="7"/>
      <c r="D88" s="8"/>
      <c r="E88" s="95">
        <f t="shared" si="26"/>
        <v>0</v>
      </c>
      <c r="F88" s="8"/>
      <c r="G88" s="95">
        <f t="shared" si="27"/>
        <v>0</v>
      </c>
      <c r="H88" s="113"/>
      <c r="I88" s="114"/>
      <c r="J88" s="114"/>
      <c r="K88" s="115"/>
      <c r="L88" s="113"/>
      <c r="M88" s="114"/>
      <c r="N88" s="115"/>
      <c r="O88" s="113"/>
      <c r="P88" s="114"/>
      <c r="Q88" s="115"/>
      <c r="R88" s="97">
        <f t="shared" si="28"/>
        <v>0</v>
      </c>
      <c r="S88" s="98">
        <f t="shared" si="29"/>
        <v>0</v>
      </c>
      <c r="T88" s="99">
        <f t="shared" si="30"/>
        <v>0</v>
      </c>
    </row>
    <row r="89" spans="1:20" ht="14.25">
      <c r="A89" s="5"/>
      <c r="B89" s="6"/>
      <c r="C89" s="7"/>
      <c r="D89" s="8"/>
      <c r="E89" s="95">
        <f t="shared" si="26"/>
        <v>0</v>
      </c>
      <c r="F89" s="8"/>
      <c r="G89" s="95">
        <f t="shared" si="27"/>
        <v>0</v>
      </c>
      <c r="H89" s="113"/>
      <c r="I89" s="114"/>
      <c r="J89" s="114"/>
      <c r="K89" s="115"/>
      <c r="L89" s="113"/>
      <c r="M89" s="114"/>
      <c r="N89" s="115"/>
      <c r="O89" s="113"/>
      <c r="P89" s="114"/>
      <c r="Q89" s="115"/>
      <c r="R89" s="97">
        <f t="shared" si="28"/>
        <v>0</v>
      </c>
      <c r="S89" s="98">
        <f t="shared" si="29"/>
        <v>0</v>
      </c>
      <c r="T89" s="99">
        <f t="shared" si="30"/>
        <v>0</v>
      </c>
    </row>
    <row r="90" spans="1:20" ht="14.25">
      <c r="A90" s="5"/>
      <c r="B90" s="6"/>
      <c r="C90" s="7"/>
      <c r="D90" s="8"/>
      <c r="E90" s="95">
        <f t="shared" si="26"/>
        <v>0</v>
      </c>
      <c r="F90" s="8"/>
      <c r="G90" s="95">
        <f t="shared" si="27"/>
        <v>0</v>
      </c>
      <c r="H90" s="113"/>
      <c r="I90" s="114"/>
      <c r="J90" s="114"/>
      <c r="K90" s="115"/>
      <c r="L90" s="113"/>
      <c r="M90" s="114"/>
      <c r="N90" s="115"/>
      <c r="O90" s="113"/>
      <c r="P90" s="114"/>
      <c r="Q90" s="115"/>
      <c r="R90" s="97">
        <f t="shared" si="28"/>
        <v>0</v>
      </c>
      <c r="S90" s="98">
        <f t="shared" si="29"/>
        <v>0</v>
      </c>
      <c r="T90" s="99">
        <f t="shared" si="30"/>
        <v>0</v>
      </c>
    </row>
    <row r="91" spans="1:20" ht="14.25">
      <c r="A91" s="5"/>
      <c r="B91" s="6"/>
      <c r="C91" s="7"/>
      <c r="D91" s="8"/>
      <c r="E91" s="95">
        <f t="shared" si="26"/>
        <v>0</v>
      </c>
      <c r="F91" s="8"/>
      <c r="G91" s="95">
        <f aca="true" t="shared" si="31" ref="G91:G100">IF(F91&lt;FORM_SEUIL,F91*VAL_RENC_FORM,F91*VAL_RENC_FORM+(F91-FORM_SEUIL)*MAJ_FORM_UP_SEUIL)</f>
        <v>0</v>
      </c>
      <c r="H91" s="113"/>
      <c r="I91" s="114"/>
      <c r="J91" s="114"/>
      <c r="K91" s="115"/>
      <c r="L91" s="113"/>
      <c r="M91" s="114"/>
      <c r="N91" s="115"/>
      <c r="O91" s="113"/>
      <c r="P91" s="114"/>
      <c r="Q91" s="115"/>
      <c r="R91" s="97">
        <f aca="true" t="shared" si="32" ref="R91:R100">G91+K91+N91+Q91+E91</f>
        <v>0</v>
      </c>
      <c r="S91" s="98">
        <f aca="true" t="shared" si="33" ref="S91:S100">IF(C91="ARB",IF(R91&gt;PLAFOND_OFF,PLAFOND_OFF,R91),0)</f>
        <v>0</v>
      </c>
      <c r="T91" s="99">
        <f aca="true" t="shared" si="34" ref="T91:T100">IF(C91="OTM",IF(R91&gt;PLAFOND_OFF,PLAFOND_OFF,R91),0)</f>
        <v>0</v>
      </c>
    </row>
    <row r="92" spans="1:20" ht="14.25">
      <c r="A92" s="5"/>
      <c r="B92" s="6"/>
      <c r="C92" s="7"/>
      <c r="D92" s="8"/>
      <c r="E92" s="95">
        <f t="shared" si="26"/>
        <v>0</v>
      </c>
      <c r="F92" s="8"/>
      <c r="G92" s="95">
        <f t="shared" si="31"/>
        <v>0</v>
      </c>
      <c r="H92" s="113"/>
      <c r="I92" s="114"/>
      <c r="J92" s="114"/>
      <c r="K92" s="115"/>
      <c r="L92" s="113"/>
      <c r="M92" s="114"/>
      <c r="N92" s="115"/>
      <c r="O92" s="113"/>
      <c r="P92" s="114"/>
      <c r="Q92" s="115"/>
      <c r="R92" s="97">
        <f t="shared" si="32"/>
        <v>0</v>
      </c>
      <c r="S92" s="98">
        <f t="shared" si="33"/>
        <v>0</v>
      </c>
      <c r="T92" s="99">
        <f t="shared" si="34"/>
        <v>0</v>
      </c>
    </row>
    <row r="93" spans="1:20" ht="14.25">
      <c r="A93" s="5"/>
      <c r="B93" s="6"/>
      <c r="C93" s="7"/>
      <c r="D93" s="8"/>
      <c r="E93" s="95">
        <f t="shared" si="26"/>
        <v>0</v>
      </c>
      <c r="F93" s="8"/>
      <c r="G93" s="95">
        <f t="shared" si="31"/>
        <v>0</v>
      </c>
      <c r="H93" s="113"/>
      <c r="I93" s="114"/>
      <c r="J93" s="114"/>
      <c r="K93" s="115"/>
      <c r="L93" s="113"/>
      <c r="M93" s="114"/>
      <c r="N93" s="115"/>
      <c r="O93" s="113"/>
      <c r="P93" s="114"/>
      <c r="Q93" s="115"/>
      <c r="R93" s="97">
        <f t="shared" si="32"/>
        <v>0</v>
      </c>
      <c r="S93" s="98">
        <f t="shared" si="33"/>
        <v>0</v>
      </c>
      <c r="T93" s="99">
        <f t="shared" si="34"/>
        <v>0</v>
      </c>
    </row>
    <row r="94" spans="1:20" ht="14.25">
      <c r="A94" s="5"/>
      <c r="B94" s="6"/>
      <c r="C94" s="7"/>
      <c r="D94" s="8"/>
      <c r="E94" s="95">
        <f t="shared" si="26"/>
        <v>0</v>
      </c>
      <c r="F94" s="8"/>
      <c r="G94" s="95">
        <f t="shared" si="31"/>
        <v>0</v>
      </c>
      <c r="H94" s="113"/>
      <c r="I94" s="114"/>
      <c r="J94" s="114"/>
      <c r="K94" s="115"/>
      <c r="L94" s="113"/>
      <c r="M94" s="114"/>
      <c r="N94" s="115"/>
      <c r="O94" s="113"/>
      <c r="P94" s="114"/>
      <c r="Q94" s="115"/>
      <c r="R94" s="97">
        <f t="shared" si="32"/>
        <v>0</v>
      </c>
      <c r="S94" s="98">
        <f t="shared" si="33"/>
        <v>0</v>
      </c>
      <c r="T94" s="99">
        <f t="shared" si="34"/>
        <v>0</v>
      </c>
    </row>
    <row r="95" spans="1:20" ht="14.25">
      <c r="A95" s="5"/>
      <c r="B95" s="6"/>
      <c r="C95" s="7"/>
      <c r="D95" s="8"/>
      <c r="E95" s="95">
        <f t="shared" si="26"/>
        <v>0</v>
      </c>
      <c r="F95" s="8"/>
      <c r="G95" s="95">
        <f t="shared" si="31"/>
        <v>0</v>
      </c>
      <c r="H95" s="113"/>
      <c r="I95" s="114"/>
      <c r="J95" s="114"/>
      <c r="K95" s="115"/>
      <c r="L95" s="113"/>
      <c r="M95" s="114"/>
      <c r="N95" s="115"/>
      <c r="O95" s="113"/>
      <c r="P95" s="114"/>
      <c r="Q95" s="115"/>
      <c r="R95" s="97">
        <f t="shared" si="32"/>
        <v>0</v>
      </c>
      <c r="S95" s="98">
        <f t="shared" si="33"/>
        <v>0</v>
      </c>
      <c r="T95" s="99">
        <f t="shared" si="34"/>
        <v>0</v>
      </c>
    </row>
    <row r="96" spans="1:20" ht="14.25">
      <c r="A96" s="5"/>
      <c r="B96" s="6"/>
      <c r="C96" s="7"/>
      <c r="D96" s="8"/>
      <c r="E96" s="95">
        <f t="shared" si="26"/>
        <v>0</v>
      </c>
      <c r="F96" s="8"/>
      <c r="G96" s="95">
        <f t="shared" si="31"/>
        <v>0</v>
      </c>
      <c r="H96" s="113"/>
      <c r="I96" s="114"/>
      <c r="J96" s="114"/>
      <c r="K96" s="115"/>
      <c r="L96" s="113"/>
      <c r="M96" s="114"/>
      <c r="N96" s="115"/>
      <c r="O96" s="113"/>
      <c r="P96" s="114"/>
      <c r="Q96" s="115"/>
      <c r="R96" s="97">
        <f t="shared" si="32"/>
        <v>0</v>
      </c>
      <c r="S96" s="98">
        <f t="shared" si="33"/>
        <v>0</v>
      </c>
      <c r="T96" s="99">
        <f t="shared" si="34"/>
        <v>0</v>
      </c>
    </row>
    <row r="97" spans="1:20" ht="14.25">
      <c r="A97" s="5"/>
      <c r="B97" s="6"/>
      <c r="C97" s="7"/>
      <c r="D97" s="8"/>
      <c r="E97" s="95">
        <f t="shared" si="26"/>
        <v>0</v>
      </c>
      <c r="F97" s="8"/>
      <c r="G97" s="95">
        <f t="shared" si="31"/>
        <v>0</v>
      </c>
      <c r="H97" s="113"/>
      <c r="I97" s="114"/>
      <c r="J97" s="114"/>
      <c r="K97" s="115"/>
      <c r="L97" s="113"/>
      <c r="M97" s="114"/>
      <c r="N97" s="115"/>
      <c r="O97" s="113"/>
      <c r="P97" s="114"/>
      <c r="Q97" s="115"/>
      <c r="R97" s="97">
        <f t="shared" si="32"/>
        <v>0</v>
      </c>
      <c r="S97" s="98">
        <f t="shared" si="33"/>
        <v>0</v>
      </c>
      <c r="T97" s="99">
        <f t="shared" si="34"/>
        <v>0</v>
      </c>
    </row>
    <row r="98" spans="1:20" ht="14.25">
      <c r="A98" s="5"/>
      <c r="B98" s="6"/>
      <c r="C98" s="7"/>
      <c r="D98" s="8"/>
      <c r="E98" s="95">
        <f t="shared" si="26"/>
        <v>0</v>
      </c>
      <c r="F98" s="8"/>
      <c r="G98" s="95">
        <f t="shared" si="31"/>
        <v>0</v>
      </c>
      <c r="H98" s="113"/>
      <c r="I98" s="114"/>
      <c r="J98" s="114"/>
      <c r="K98" s="115"/>
      <c r="L98" s="113"/>
      <c r="M98" s="114"/>
      <c r="N98" s="115"/>
      <c r="O98" s="113"/>
      <c r="P98" s="114"/>
      <c r="Q98" s="115"/>
      <c r="R98" s="97">
        <f t="shared" si="32"/>
        <v>0</v>
      </c>
      <c r="S98" s="98">
        <f t="shared" si="33"/>
        <v>0</v>
      </c>
      <c r="T98" s="99">
        <f t="shared" si="34"/>
        <v>0</v>
      </c>
    </row>
    <row r="99" spans="1:20" ht="14.25">
      <c r="A99" s="5"/>
      <c r="B99" s="6"/>
      <c r="C99" s="7"/>
      <c r="D99" s="8"/>
      <c r="E99" s="95">
        <f t="shared" si="26"/>
        <v>0</v>
      </c>
      <c r="F99" s="8"/>
      <c r="G99" s="95">
        <f t="shared" si="31"/>
        <v>0</v>
      </c>
      <c r="H99" s="113"/>
      <c r="I99" s="114"/>
      <c r="J99" s="114"/>
      <c r="K99" s="115"/>
      <c r="L99" s="113"/>
      <c r="M99" s="114"/>
      <c r="N99" s="115"/>
      <c r="O99" s="113"/>
      <c r="P99" s="114"/>
      <c r="Q99" s="115"/>
      <c r="R99" s="97">
        <f t="shared" si="32"/>
        <v>0</v>
      </c>
      <c r="S99" s="98">
        <f t="shared" si="33"/>
        <v>0</v>
      </c>
      <c r="T99" s="99">
        <f t="shared" si="34"/>
        <v>0</v>
      </c>
    </row>
    <row r="100" spans="1:20" ht="15" thickBot="1">
      <c r="A100" s="12"/>
      <c r="B100" s="13"/>
      <c r="C100" s="14"/>
      <c r="D100" s="15"/>
      <c r="E100" s="95">
        <f t="shared" si="26"/>
        <v>0</v>
      </c>
      <c r="F100" s="15"/>
      <c r="G100" s="95">
        <f t="shared" si="31"/>
        <v>0</v>
      </c>
      <c r="H100" s="116"/>
      <c r="I100" s="117"/>
      <c r="J100" s="117"/>
      <c r="K100" s="118"/>
      <c r="L100" s="116"/>
      <c r="M100" s="117"/>
      <c r="N100" s="118"/>
      <c r="O100" s="116"/>
      <c r="P100" s="117"/>
      <c r="Q100" s="118"/>
      <c r="R100" s="102">
        <f t="shared" si="32"/>
        <v>0</v>
      </c>
      <c r="S100" s="103">
        <f t="shared" si="33"/>
        <v>0</v>
      </c>
      <c r="T100" s="104">
        <f t="shared" si="34"/>
        <v>0</v>
      </c>
    </row>
    <row r="101" spans="1:20" ht="14.25">
      <c r="A101" s="105"/>
      <c r="B101" s="105"/>
      <c r="C101" s="105"/>
      <c r="D101" s="105"/>
      <c r="E101" s="106">
        <f>SUM(E69:E100)</f>
        <v>0</v>
      </c>
      <c r="F101" s="105"/>
      <c r="G101" s="146">
        <f>SUM(G69:G100)</f>
        <v>0</v>
      </c>
      <c r="H101" s="105"/>
      <c r="I101" s="105"/>
      <c r="J101" s="146"/>
      <c r="K101" s="105"/>
      <c r="L101" s="105"/>
      <c r="M101" s="105"/>
      <c r="N101" s="105"/>
      <c r="O101" s="105"/>
      <c r="P101" s="105"/>
      <c r="Q101" s="105"/>
      <c r="R101" s="107"/>
      <c r="S101" s="108"/>
      <c r="T101" s="109"/>
    </row>
    <row r="103" spans="1:20" ht="14.25">
      <c r="A103" s="307" t="s">
        <v>49</v>
      </c>
      <c r="B103" s="307"/>
      <c r="C103" s="91" t="s">
        <v>23</v>
      </c>
      <c r="D103" s="91" t="s">
        <v>24</v>
      </c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R103" s="44"/>
      <c r="S103" s="45"/>
      <c r="T103" s="46"/>
    </row>
    <row r="104" spans="2:20" ht="15" thickBot="1">
      <c r="B104" s="91"/>
      <c r="C104" s="91" t="s">
        <v>25</v>
      </c>
      <c r="D104" s="91" t="s">
        <v>26</v>
      </c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R104" s="44"/>
      <c r="S104" s="45"/>
      <c r="T104" s="46"/>
    </row>
    <row r="105" spans="1:20" ht="14.25">
      <c r="A105" s="308" t="s">
        <v>0</v>
      </c>
      <c r="B105" s="310" t="s">
        <v>27</v>
      </c>
      <c r="C105" s="312" t="s">
        <v>28</v>
      </c>
      <c r="D105" s="256" t="s">
        <v>79</v>
      </c>
      <c r="E105" s="257"/>
      <c r="F105" s="256" t="s">
        <v>29</v>
      </c>
      <c r="G105" s="257"/>
      <c r="H105" s="296"/>
      <c r="I105" s="297"/>
      <c r="J105" s="297"/>
      <c r="K105" s="298"/>
      <c r="L105" s="296"/>
      <c r="M105" s="297"/>
      <c r="N105" s="298"/>
      <c r="O105" s="296"/>
      <c r="P105" s="297"/>
      <c r="Q105" s="298"/>
      <c r="R105" s="299" t="s">
        <v>33</v>
      </c>
      <c r="S105" s="301" t="s">
        <v>34</v>
      </c>
      <c r="T105" s="305" t="s">
        <v>35</v>
      </c>
    </row>
    <row r="106" spans="1:20" ht="14.25">
      <c r="A106" s="309"/>
      <c r="B106" s="311"/>
      <c r="C106" s="313"/>
      <c r="D106" s="92" t="s">
        <v>52</v>
      </c>
      <c r="E106" s="112"/>
      <c r="F106" s="92" t="s">
        <v>36</v>
      </c>
      <c r="G106" s="93" t="s">
        <v>37</v>
      </c>
      <c r="H106" s="110"/>
      <c r="I106" s="111"/>
      <c r="J106" s="111"/>
      <c r="K106" s="112"/>
      <c r="L106" s="110"/>
      <c r="M106" s="111"/>
      <c r="N106" s="112"/>
      <c r="O106" s="110"/>
      <c r="P106" s="111"/>
      <c r="Q106" s="112"/>
      <c r="R106" s="300"/>
      <c r="S106" s="302"/>
      <c r="T106" s="306"/>
    </row>
    <row r="107" spans="1:20" ht="14.25">
      <c r="A107" s="5"/>
      <c r="B107" s="6"/>
      <c r="C107" s="7"/>
      <c r="D107" s="8"/>
      <c r="E107" s="115"/>
      <c r="F107" s="8"/>
      <c r="G107" s="95">
        <f>IF(D107="OUI",IF(F107&gt;SEUIL_OFF_CLUB,VAL_OFF_CLUB,0),0)</f>
        <v>0</v>
      </c>
      <c r="H107" s="113"/>
      <c r="I107" s="114"/>
      <c r="J107" s="114"/>
      <c r="K107" s="115"/>
      <c r="L107" s="113"/>
      <c r="M107" s="114"/>
      <c r="N107" s="115"/>
      <c r="O107" s="113"/>
      <c r="P107" s="114"/>
      <c r="Q107" s="115"/>
      <c r="R107" s="97">
        <f>G107+K107+N107+Q107</f>
        <v>0</v>
      </c>
      <c r="S107" s="98">
        <f>IF(C107="ARB",IF(R107&gt;PLAFOND_OFF,PLAFOND_OFF,R107),0)</f>
        <v>0</v>
      </c>
      <c r="T107" s="99">
        <f>IF(C107="OTM",IF(R107&gt;PLAFOND_OFF,PLAFOND_OFF,R107),0)</f>
        <v>0</v>
      </c>
    </row>
    <row r="108" spans="1:20" ht="14.25">
      <c r="A108" s="5"/>
      <c r="B108" s="6"/>
      <c r="C108" s="7"/>
      <c r="D108" s="8"/>
      <c r="E108" s="115"/>
      <c r="F108" s="8"/>
      <c r="G108" s="95">
        <f aca="true" t="shared" si="35" ref="G108:G127">IF(D108="OUI",IF(F108&gt;SEUIL_OFF_CLUB,VAL_OFF_CLUB,0),0)</f>
        <v>0</v>
      </c>
      <c r="H108" s="113"/>
      <c r="I108" s="114"/>
      <c r="J108" s="114"/>
      <c r="K108" s="115"/>
      <c r="L108" s="113"/>
      <c r="M108" s="114"/>
      <c r="N108" s="115"/>
      <c r="O108" s="113"/>
      <c r="P108" s="114"/>
      <c r="Q108" s="115"/>
      <c r="R108" s="97">
        <f aca="true" t="shared" si="36" ref="R108:R127">G108+K108+N108+Q108</f>
        <v>0</v>
      </c>
      <c r="S108" s="98">
        <f aca="true" t="shared" si="37" ref="S108:S127">IF(C108="ARB",IF(R108&gt;PLAFOND_OFF,PLAFOND_OFF,R108),0)</f>
        <v>0</v>
      </c>
      <c r="T108" s="99">
        <f aca="true" t="shared" si="38" ref="T108:T127">IF(C108="OTM",IF(R108&gt;PLAFOND_OFF,PLAFOND_OFF,R108),0)</f>
        <v>0</v>
      </c>
    </row>
    <row r="109" spans="1:20" ht="14.25">
      <c r="A109" s="5"/>
      <c r="B109" s="6"/>
      <c r="C109" s="7"/>
      <c r="D109" s="8"/>
      <c r="E109" s="115"/>
      <c r="F109" s="8"/>
      <c r="G109" s="95">
        <f t="shared" si="35"/>
        <v>0</v>
      </c>
      <c r="H109" s="113"/>
      <c r="I109" s="114"/>
      <c r="J109" s="114"/>
      <c r="K109" s="115"/>
      <c r="L109" s="113"/>
      <c r="M109" s="114"/>
      <c r="N109" s="115"/>
      <c r="O109" s="113"/>
      <c r="P109" s="114"/>
      <c r="Q109" s="115"/>
      <c r="R109" s="97">
        <f t="shared" si="36"/>
        <v>0</v>
      </c>
      <c r="S109" s="98">
        <f t="shared" si="37"/>
        <v>0</v>
      </c>
      <c r="T109" s="99">
        <f t="shared" si="38"/>
        <v>0</v>
      </c>
    </row>
    <row r="110" spans="1:20" ht="14.25">
      <c r="A110" s="5"/>
      <c r="B110" s="6"/>
      <c r="C110" s="7"/>
      <c r="D110" s="8"/>
      <c r="E110" s="115"/>
      <c r="F110" s="8"/>
      <c r="G110" s="95">
        <f t="shared" si="35"/>
        <v>0</v>
      </c>
      <c r="H110" s="113"/>
      <c r="I110" s="114"/>
      <c r="J110" s="114"/>
      <c r="K110" s="115"/>
      <c r="L110" s="113"/>
      <c r="M110" s="114"/>
      <c r="N110" s="115"/>
      <c r="O110" s="113"/>
      <c r="P110" s="114"/>
      <c r="Q110" s="115"/>
      <c r="R110" s="97">
        <f t="shared" si="36"/>
        <v>0</v>
      </c>
      <c r="S110" s="98">
        <f t="shared" si="37"/>
        <v>0</v>
      </c>
      <c r="T110" s="99">
        <f t="shared" si="38"/>
        <v>0</v>
      </c>
    </row>
    <row r="111" spans="1:20" ht="14.25">
      <c r="A111" s="5"/>
      <c r="B111" s="6"/>
      <c r="C111" s="7"/>
      <c r="D111" s="8"/>
      <c r="E111" s="115"/>
      <c r="F111" s="8"/>
      <c r="G111" s="95">
        <f t="shared" si="35"/>
        <v>0</v>
      </c>
      <c r="H111" s="113"/>
      <c r="I111" s="114"/>
      <c r="J111" s="114"/>
      <c r="K111" s="115"/>
      <c r="L111" s="113"/>
      <c r="M111" s="114"/>
      <c r="N111" s="115"/>
      <c r="O111" s="113"/>
      <c r="P111" s="114"/>
      <c r="Q111" s="115"/>
      <c r="R111" s="97">
        <f t="shared" si="36"/>
        <v>0</v>
      </c>
      <c r="S111" s="98">
        <f t="shared" si="37"/>
        <v>0</v>
      </c>
      <c r="T111" s="99">
        <f t="shared" si="38"/>
        <v>0</v>
      </c>
    </row>
    <row r="112" spans="1:20" ht="14.25">
      <c r="A112" s="5"/>
      <c r="B112" s="6"/>
      <c r="C112" s="7"/>
      <c r="D112" s="8"/>
      <c r="E112" s="115"/>
      <c r="F112" s="8"/>
      <c r="G112" s="95">
        <f t="shared" si="35"/>
        <v>0</v>
      </c>
      <c r="H112" s="113"/>
      <c r="I112" s="114"/>
      <c r="J112" s="114"/>
      <c r="K112" s="115"/>
      <c r="L112" s="113"/>
      <c r="M112" s="114"/>
      <c r="N112" s="115"/>
      <c r="O112" s="113"/>
      <c r="P112" s="114"/>
      <c r="Q112" s="115"/>
      <c r="R112" s="97">
        <f t="shared" si="36"/>
        <v>0</v>
      </c>
      <c r="S112" s="98">
        <f t="shared" si="37"/>
        <v>0</v>
      </c>
      <c r="T112" s="99">
        <f t="shared" si="38"/>
        <v>0</v>
      </c>
    </row>
    <row r="113" spans="1:20" ht="14.25">
      <c r="A113" s="5"/>
      <c r="B113" s="6"/>
      <c r="C113" s="7"/>
      <c r="D113" s="8"/>
      <c r="E113" s="115"/>
      <c r="F113" s="8"/>
      <c r="G113" s="95">
        <f t="shared" si="35"/>
        <v>0</v>
      </c>
      <c r="H113" s="113"/>
      <c r="I113" s="114"/>
      <c r="J113" s="114"/>
      <c r="K113" s="115"/>
      <c r="L113" s="113"/>
      <c r="M113" s="114"/>
      <c r="N113" s="115"/>
      <c r="O113" s="113"/>
      <c r="P113" s="114"/>
      <c r="Q113" s="115"/>
      <c r="R113" s="97">
        <f t="shared" si="36"/>
        <v>0</v>
      </c>
      <c r="S113" s="98">
        <f t="shared" si="37"/>
        <v>0</v>
      </c>
      <c r="T113" s="99">
        <f t="shared" si="38"/>
        <v>0</v>
      </c>
    </row>
    <row r="114" spans="1:20" ht="14.25">
      <c r="A114" s="5"/>
      <c r="B114" s="6"/>
      <c r="C114" s="7"/>
      <c r="D114" s="8"/>
      <c r="E114" s="115"/>
      <c r="F114" s="8"/>
      <c r="G114" s="95">
        <f t="shared" si="35"/>
        <v>0</v>
      </c>
      <c r="H114" s="113"/>
      <c r="I114" s="114"/>
      <c r="J114" s="114"/>
      <c r="K114" s="115"/>
      <c r="L114" s="113"/>
      <c r="M114" s="114"/>
      <c r="N114" s="115"/>
      <c r="O114" s="113"/>
      <c r="P114" s="114"/>
      <c r="Q114" s="115"/>
      <c r="R114" s="97">
        <f t="shared" si="36"/>
        <v>0</v>
      </c>
      <c r="S114" s="98">
        <f t="shared" si="37"/>
        <v>0</v>
      </c>
      <c r="T114" s="99">
        <f t="shared" si="38"/>
        <v>0</v>
      </c>
    </row>
    <row r="115" spans="1:20" ht="14.25">
      <c r="A115" s="5"/>
      <c r="B115" s="6"/>
      <c r="C115" s="7"/>
      <c r="D115" s="8"/>
      <c r="E115" s="115"/>
      <c r="F115" s="8"/>
      <c r="G115" s="95">
        <f t="shared" si="35"/>
        <v>0</v>
      </c>
      <c r="H115" s="113"/>
      <c r="I115" s="114"/>
      <c r="J115" s="114"/>
      <c r="K115" s="115"/>
      <c r="L115" s="113"/>
      <c r="M115" s="114"/>
      <c r="N115" s="115"/>
      <c r="O115" s="113"/>
      <c r="P115" s="114"/>
      <c r="Q115" s="115"/>
      <c r="R115" s="97">
        <f t="shared" si="36"/>
        <v>0</v>
      </c>
      <c r="S115" s="98">
        <f t="shared" si="37"/>
        <v>0</v>
      </c>
      <c r="T115" s="99">
        <f t="shared" si="38"/>
        <v>0</v>
      </c>
    </row>
    <row r="116" spans="1:20" ht="14.25">
      <c r="A116" s="5"/>
      <c r="B116" s="6"/>
      <c r="C116" s="7"/>
      <c r="D116" s="8"/>
      <c r="E116" s="115"/>
      <c r="F116" s="8"/>
      <c r="G116" s="95">
        <f t="shared" si="35"/>
        <v>0</v>
      </c>
      <c r="H116" s="113"/>
      <c r="I116" s="114"/>
      <c r="J116" s="114"/>
      <c r="K116" s="115"/>
      <c r="L116" s="113"/>
      <c r="M116" s="114"/>
      <c r="N116" s="115"/>
      <c r="O116" s="113"/>
      <c r="P116" s="114"/>
      <c r="Q116" s="115"/>
      <c r="R116" s="97">
        <f t="shared" si="36"/>
        <v>0</v>
      </c>
      <c r="S116" s="98">
        <f t="shared" si="37"/>
        <v>0</v>
      </c>
      <c r="T116" s="99">
        <f t="shared" si="38"/>
        <v>0</v>
      </c>
    </row>
    <row r="117" spans="1:20" ht="14.25">
      <c r="A117" s="5"/>
      <c r="B117" s="6"/>
      <c r="C117" s="7"/>
      <c r="D117" s="8"/>
      <c r="E117" s="115"/>
      <c r="F117" s="8"/>
      <c r="G117" s="95">
        <f t="shared" si="35"/>
        <v>0</v>
      </c>
      <c r="H117" s="113"/>
      <c r="I117" s="114"/>
      <c r="J117" s="114"/>
      <c r="K117" s="115"/>
      <c r="L117" s="113"/>
      <c r="M117" s="114"/>
      <c r="N117" s="115"/>
      <c r="O117" s="113"/>
      <c r="P117" s="114"/>
      <c r="Q117" s="115"/>
      <c r="R117" s="97">
        <f t="shared" si="36"/>
        <v>0</v>
      </c>
      <c r="S117" s="98">
        <f t="shared" si="37"/>
        <v>0</v>
      </c>
      <c r="T117" s="99">
        <f t="shared" si="38"/>
        <v>0</v>
      </c>
    </row>
    <row r="118" spans="1:20" ht="14.25">
      <c r="A118" s="5"/>
      <c r="B118" s="6"/>
      <c r="C118" s="7"/>
      <c r="D118" s="8"/>
      <c r="E118" s="115"/>
      <c r="F118" s="8"/>
      <c r="G118" s="95">
        <f t="shared" si="35"/>
        <v>0</v>
      </c>
      <c r="H118" s="113"/>
      <c r="I118" s="114"/>
      <c r="J118" s="114"/>
      <c r="K118" s="115"/>
      <c r="L118" s="113"/>
      <c r="M118" s="114"/>
      <c r="N118" s="115"/>
      <c r="O118" s="113"/>
      <c r="P118" s="114"/>
      <c r="Q118" s="115"/>
      <c r="R118" s="97">
        <f t="shared" si="36"/>
        <v>0</v>
      </c>
      <c r="S118" s="98">
        <f t="shared" si="37"/>
        <v>0</v>
      </c>
      <c r="T118" s="99">
        <f t="shared" si="38"/>
        <v>0</v>
      </c>
    </row>
    <row r="119" spans="1:20" ht="14.25">
      <c r="A119" s="5"/>
      <c r="B119" s="6"/>
      <c r="C119" s="7"/>
      <c r="D119" s="8"/>
      <c r="E119" s="115"/>
      <c r="F119" s="8"/>
      <c r="G119" s="95">
        <f t="shared" si="35"/>
        <v>0</v>
      </c>
      <c r="H119" s="113"/>
      <c r="I119" s="114"/>
      <c r="J119" s="114"/>
      <c r="K119" s="115"/>
      <c r="L119" s="113"/>
      <c r="M119" s="114"/>
      <c r="N119" s="115"/>
      <c r="O119" s="113"/>
      <c r="P119" s="114"/>
      <c r="Q119" s="115"/>
      <c r="R119" s="97">
        <f t="shared" si="36"/>
        <v>0</v>
      </c>
      <c r="S119" s="98">
        <f t="shared" si="37"/>
        <v>0</v>
      </c>
      <c r="T119" s="99">
        <f t="shared" si="38"/>
        <v>0</v>
      </c>
    </row>
    <row r="120" spans="1:20" ht="14.25">
      <c r="A120" s="5"/>
      <c r="B120" s="6"/>
      <c r="C120" s="7"/>
      <c r="D120" s="8"/>
      <c r="E120" s="115"/>
      <c r="F120" s="8"/>
      <c r="G120" s="95">
        <f t="shared" si="35"/>
        <v>0</v>
      </c>
      <c r="H120" s="113"/>
      <c r="I120" s="114"/>
      <c r="J120" s="114"/>
      <c r="K120" s="115"/>
      <c r="L120" s="113"/>
      <c r="M120" s="114"/>
      <c r="N120" s="115"/>
      <c r="O120" s="113"/>
      <c r="P120" s="114"/>
      <c r="Q120" s="115"/>
      <c r="R120" s="97">
        <f t="shared" si="36"/>
        <v>0</v>
      </c>
      <c r="S120" s="98">
        <f t="shared" si="37"/>
        <v>0</v>
      </c>
      <c r="T120" s="99">
        <f t="shared" si="38"/>
        <v>0</v>
      </c>
    </row>
    <row r="121" spans="1:20" ht="14.25">
      <c r="A121" s="5"/>
      <c r="B121" s="6"/>
      <c r="C121" s="7"/>
      <c r="D121" s="8"/>
      <c r="E121" s="115"/>
      <c r="F121" s="8"/>
      <c r="G121" s="95">
        <f t="shared" si="35"/>
        <v>0</v>
      </c>
      <c r="H121" s="113"/>
      <c r="I121" s="114"/>
      <c r="J121" s="114"/>
      <c r="K121" s="115"/>
      <c r="L121" s="113"/>
      <c r="M121" s="114"/>
      <c r="N121" s="115"/>
      <c r="O121" s="113"/>
      <c r="P121" s="114"/>
      <c r="Q121" s="115"/>
      <c r="R121" s="97">
        <f t="shared" si="36"/>
        <v>0</v>
      </c>
      <c r="S121" s="98">
        <f t="shared" si="37"/>
        <v>0</v>
      </c>
      <c r="T121" s="99">
        <f t="shared" si="38"/>
        <v>0</v>
      </c>
    </row>
    <row r="122" spans="1:20" ht="14.25">
      <c r="A122" s="5"/>
      <c r="B122" s="6"/>
      <c r="C122" s="7"/>
      <c r="D122" s="8"/>
      <c r="E122" s="115"/>
      <c r="F122" s="8"/>
      <c r="G122" s="95">
        <f t="shared" si="35"/>
        <v>0</v>
      </c>
      <c r="H122" s="113"/>
      <c r="I122" s="114"/>
      <c r="J122" s="114"/>
      <c r="K122" s="115"/>
      <c r="L122" s="113"/>
      <c r="M122" s="114"/>
      <c r="N122" s="115"/>
      <c r="O122" s="113"/>
      <c r="P122" s="114"/>
      <c r="Q122" s="115"/>
      <c r="R122" s="97">
        <f t="shared" si="36"/>
        <v>0</v>
      </c>
      <c r="S122" s="98">
        <f t="shared" si="37"/>
        <v>0</v>
      </c>
      <c r="T122" s="99">
        <f t="shared" si="38"/>
        <v>0</v>
      </c>
    </row>
    <row r="123" spans="1:20" ht="14.25">
      <c r="A123" s="5"/>
      <c r="B123" s="6"/>
      <c r="C123" s="7"/>
      <c r="D123" s="8"/>
      <c r="E123" s="115"/>
      <c r="F123" s="8"/>
      <c r="G123" s="95">
        <f t="shared" si="35"/>
        <v>0</v>
      </c>
      <c r="H123" s="113"/>
      <c r="I123" s="114"/>
      <c r="J123" s="114"/>
      <c r="K123" s="115"/>
      <c r="L123" s="113"/>
      <c r="M123" s="114"/>
      <c r="N123" s="115"/>
      <c r="O123" s="113"/>
      <c r="P123" s="114"/>
      <c r="Q123" s="115"/>
      <c r="R123" s="97">
        <f t="shared" si="36"/>
        <v>0</v>
      </c>
      <c r="S123" s="98">
        <f t="shared" si="37"/>
        <v>0</v>
      </c>
      <c r="T123" s="99">
        <f t="shared" si="38"/>
        <v>0</v>
      </c>
    </row>
    <row r="124" spans="1:20" ht="14.25">
      <c r="A124" s="5"/>
      <c r="B124" s="6"/>
      <c r="C124" s="7"/>
      <c r="D124" s="8"/>
      <c r="E124" s="115"/>
      <c r="F124" s="8"/>
      <c r="G124" s="95">
        <f t="shared" si="35"/>
        <v>0</v>
      </c>
      <c r="H124" s="113"/>
      <c r="I124" s="114"/>
      <c r="J124" s="114"/>
      <c r="K124" s="115"/>
      <c r="L124" s="113"/>
      <c r="M124" s="114"/>
      <c r="N124" s="115"/>
      <c r="O124" s="113"/>
      <c r="P124" s="114"/>
      <c r="Q124" s="115"/>
      <c r="R124" s="97">
        <f t="shared" si="36"/>
        <v>0</v>
      </c>
      <c r="S124" s="98">
        <f t="shared" si="37"/>
        <v>0</v>
      </c>
      <c r="T124" s="99">
        <f t="shared" si="38"/>
        <v>0</v>
      </c>
    </row>
    <row r="125" spans="1:20" ht="14.25">
      <c r="A125" s="5"/>
      <c r="B125" s="6"/>
      <c r="C125" s="7"/>
      <c r="D125" s="8"/>
      <c r="E125" s="115"/>
      <c r="F125" s="8"/>
      <c r="G125" s="95">
        <f t="shared" si="35"/>
        <v>0</v>
      </c>
      <c r="H125" s="113"/>
      <c r="I125" s="114"/>
      <c r="J125" s="114"/>
      <c r="K125" s="115"/>
      <c r="L125" s="113"/>
      <c r="M125" s="114"/>
      <c r="N125" s="115"/>
      <c r="O125" s="113"/>
      <c r="P125" s="114"/>
      <c r="Q125" s="115"/>
      <c r="R125" s="97">
        <f t="shared" si="36"/>
        <v>0</v>
      </c>
      <c r="S125" s="98">
        <f t="shared" si="37"/>
        <v>0</v>
      </c>
      <c r="T125" s="99">
        <f t="shared" si="38"/>
        <v>0</v>
      </c>
    </row>
    <row r="126" spans="1:20" ht="14.25">
      <c r="A126" s="5"/>
      <c r="B126" s="6"/>
      <c r="C126" s="7"/>
      <c r="D126" s="8"/>
      <c r="E126" s="115"/>
      <c r="F126" s="8"/>
      <c r="G126" s="95">
        <f t="shared" si="35"/>
        <v>0</v>
      </c>
      <c r="H126" s="113"/>
      <c r="I126" s="114"/>
      <c r="J126" s="114"/>
      <c r="K126" s="115"/>
      <c r="L126" s="113"/>
      <c r="M126" s="114"/>
      <c r="N126" s="115"/>
      <c r="O126" s="113"/>
      <c r="P126" s="114"/>
      <c r="Q126" s="115"/>
      <c r="R126" s="97">
        <f t="shared" si="36"/>
        <v>0</v>
      </c>
      <c r="S126" s="98">
        <f t="shared" si="37"/>
        <v>0</v>
      </c>
      <c r="T126" s="99">
        <f t="shared" si="38"/>
        <v>0</v>
      </c>
    </row>
    <row r="127" spans="1:20" ht="14.25">
      <c r="A127" s="5"/>
      <c r="B127" s="6"/>
      <c r="C127" s="7"/>
      <c r="D127" s="8"/>
      <c r="E127" s="115"/>
      <c r="F127" s="8"/>
      <c r="G127" s="95">
        <f t="shared" si="35"/>
        <v>0</v>
      </c>
      <c r="H127" s="113"/>
      <c r="I127" s="114"/>
      <c r="J127" s="114"/>
      <c r="K127" s="115"/>
      <c r="L127" s="113"/>
      <c r="M127" s="114"/>
      <c r="N127" s="115"/>
      <c r="O127" s="113"/>
      <c r="P127" s="114"/>
      <c r="Q127" s="115"/>
      <c r="R127" s="97">
        <f t="shared" si="36"/>
        <v>0</v>
      </c>
      <c r="S127" s="98">
        <f t="shared" si="37"/>
        <v>0</v>
      </c>
      <c r="T127" s="99">
        <f t="shared" si="38"/>
        <v>0</v>
      </c>
    </row>
    <row r="128" spans="1:20" ht="14.25">
      <c r="A128" s="5"/>
      <c r="B128" s="6"/>
      <c r="C128" s="7"/>
      <c r="D128" s="8"/>
      <c r="E128" s="115"/>
      <c r="F128" s="8"/>
      <c r="G128" s="95">
        <f aca="true" t="shared" si="39" ref="G128:G138">IF(D128="OUI",IF(F128&gt;SEUIL_OFF_CLUB,VAL_OFF_CLUB,0),0)</f>
        <v>0</v>
      </c>
      <c r="H128" s="113"/>
      <c r="I128" s="114"/>
      <c r="J128" s="114"/>
      <c r="K128" s="115"/>
      <c r="L128" s="113"/>
      <c r="M128" s="114"/>
      <c r="N128" s="115"/>
      <c r="O128" s="113"/>
      <c r="P128" s="114"/>
      <c r="Q128" s="115"/>
      <c r="R128" s="97">
        <f aca="true" t="shared" si="40" ref="R128:R138">G128+K128+N128+Q128</f>
        <v>0</v>
      </c>
      <c r="S128" s="98">
        <f aca="true" t="shared" si="41" ref="S128:S138">IF(C128="ARB",IF(R128&gt;PLAFOND_OFF,PLAFOND_OFF,R128),0)</f>
        <v>0</v>
      </c>
      <c r="T128" s="99">
        <f aca="true" t="shared" si="42" ref="T128:T138">IF(C128="OTM",IF(R128&gt;PLAFOND_OFF,PLAFOND_OFF,R128),0)</f>
        <v>0</v>
      </c>
    </row>
    <row r="129" spans="1:20" ht="14.25">
      <c r="A129" s="5"/>
      <c r="B129" s="6"/>
      <c r="C129" s="7"/>
      <c r="D129" s="8"/>
      <c r="E129" s="115"/>
      <c r="F129" s="8"/>
      <c r="G129" s="95">
        <f t="shared" si="39"/>
        <v>0</v>
      </c>
      <c r="H129" s="113"/>
      <c r="I129" s="114"/>
      <c r="J129" s="114"/>
      <c r="K129" s="115"/>
      <c r="L129" s="113"/>
      <c r="M129" s="114"/>
      <c r="N129" s="115"/>
      <c r="O129" s="113"/>
      <c r="P129" s="114"/>
      <c r="Q129" s="115"/>
      <c r="R129" s="97">
        <f t="shared" si="40"/>
        <v>0</v>
      </c>
      <c r="S129" s="98">
        <f t="shared" si="41"/>
        <v>0</v>
      </c>
      <c r="T129" s="99">
        <f t="shared" si="42"/>
        <v>0</v>
      </c>
    </row>
    <row r="130" spans="1:20" ht="14.25">
      <c r="A130" s="5"/>
      <c r="B130" s="6"/>
      <c r="C130" s="7"/>
      <c r="D130" s="8"/>
      <c r="E130" s="115"/>
      <c r="F130" s="8"/>
      <c r="G130" s="95">
        <f t="shared" si="39"/>
        <v>0</v>
      </c>
      <c r="H130" s="113"/>
      <c r="I130" s="114"/>
      <c r="J130" s="114"/>
      <c r="K130" s="115"/>
      <c r="L130" s="113"/>
      <c r="M130" s="114"/>
      <c r="N130" s="115"/>
      <c r="O130" s="113"/>
      <c r="P130" s="114"/>
      <c r="Q130" s="115"/>
      <c r="R130" s="97">
        <f t="shared" si="40"/>
        <v>0</v>
      </c>
      <c r="S130" s="98">
        <f t="shared" si="41"/>
        <v>0</v>
      </c>
      <c r="T130" s="99">
        <f t="shared" si="42"/>
        <v>0</v>
      </c>
    </row>
    <row r="131" spans="1:20" ht="14.25">
      <c r="A131" s="5"/>
      <c r="B131" s="6"/>
      <c r="C131" s="7"/>
      <c r="D131" s="8"/>
      <c r="E131" s="115"/>
      <c r="F131" s="8"/>
      <c r="G131" s="95">
        <f t="shared" si="39"/>
        <v>0</v>
      </c>
      <c r="H131" s="113"/>
      <c r="I131" s="114"/>
      <c r="J131" s="114"/>
      <c r="K131" s="115"/>
      <c r="L131" s="113"/>
      <c r="M131" s="114"/>
      <c r="N131" s="115"/>
      <c r="O131" s="113"/>
      <c r="P131" s="114"/>
      <c r="Q131" s="115"/>
      <c r="R131" s="97">
        <f t="shared" si="40"/>
        <v>0</v>
      </c>
      <c r="S131" s="98">
        <f t="shared" si="41"/>
        <v>0</v>
      </c>
      <c r="T131" s="99">
        <f t="shared" si="42"/>
        <v>0</v>
      </c>
    </row>
    <row r="132" spans="1:20" ht="14.25">
      <c r="A132" s="5"/>
      <c r="B132" s="6"/>
      <c r="C132" s="7"/>
      <c r="D132" s="8"/>
      <c r="E132" s="115"/>
      <c r="F132" s="8"/>
      <c r="G132" s="95">
        <f t="shared" si="39"/>
        <v>0</v>
      </c>
      <c r="H132" s="113"/>
      <c r="I132" s="114"/>
      <c r="J132" s="114"/>
      <c r="K132" s="115"/>
      <c r="L132" s="113"/>
      <c r="M132" s="114"/>
      <c r="N132" s="115"/>
      <c r="O132" s="113"/>
      <c r="P132" s="114"/>
      <c r="Q132" s="115"/>
      <c r="R132" s="97">
        <f t="shared" si="40"/>
        <v>0</v>
      </c>
      <c r="S132" s="98">
        <f t="shared" si="41"/>
        <v>0</v>
      </c>
      <c r="T132" s="99">
        <f t="shared" si="42"/>
        <v>0</v>
      </c>
    </row>
    <row r="133" spans="1:20" ht="14.25">
      <c r="A133" s="5"/>
      <c r="B133" s="6"/>
      <c r="C133" s="7"/>
      <c r="D133" s="8"/>
      <c r="E133" s="115"/>
      <c r="F133" s="8"/>
      <c r="G133" s="95">
        <f t="shared" si="39"/>
        <v>0</v>
      </c>
      <c r="H133" s="113"/>
      <c r="I133" s="114"/>
      <c r="J133" s="114"/>
      <c r="K133" s="115"/>
      <c r="L133" s="113"/>
      <c r="M133" s="114"/>
      <c r="N133" s="115"/>
      <c r="O133" s="113"/>
      <c r="P133" s="114"/>
      <c r="Q133" s="115"/>
      <c r="R133" s="97">
        <f t="shared" si="40"/>
        <v>0</v>
      </c>
      <c r="S133" s="98">
        <f t="shared" si="41"/>
        <v>0</v>
      </c>
      <c r="T133" s="99">
        <f t="shared" si="42"/>
        <v>0</v>
      </c>
    </row>
    <row r="134" spans="1:20" ht="14.25">
      <c r="A134" s="5"/>
      <c r="B134" s="6"/>
      <c r="C134" s="7"/>
      <c r="D134" s="8"/>
      <c r="E134" s="115"/>
      <c r="F134" s="8"/>
      <c r="G134" s="95">
        <f t="shared" si="39"/>
        <v>0</v>
      </c>
      <c r="H134" s="113"/>
      <c r="I134" s="114"/>
      <c r="J134" s="114"/>
      <c r="K134" s="115"/>
      <c r="L134" s="113"/>
      <c r="M134" s="114"/>
      <c r="N134" s="115"/>
      <c r="O134" s="113"/>
      <c r="P134" s="114"/>
      <c r="Q134" s="115"/>
      <c r="R134" s="97">
        <f t="shared" si="40"/>
        <v>0</v>
      </c>
      <c r="S134" s="98">
        <f t="shared" si="41"/>
        <v>0</v>
      </c>
      <c r="T134" s="99">
        <f t="shared" si="42"/>
        <v>0</v>
      </c>
    </row>
    <row r="135" spans="1:20" ht="14.25">
      <c r="A135" s="5"/>
      <c r="B135" s="6"/>
      <c r="C135" s="7"/>
      <c r="D135" s="8"/>
      <c r="E135" s="115"/>
      <c r="F135" s="8"/>
      <c r="G135" s="95">
        <f t="shared" si="39"/>
        <v>0</v>
      </c>
      <c r="H135" s="113"/>
      <c r="I135" s="114"/>
      <c r="J135" s="114"/>
      <c r="K135" s="115"/>
      <c r="L135" s="113"/>
      <c r="M135" s="114"/>
      <c r="N135" s="115"/>
      <c r="O135" s="113"/>
      <c r="P135" s="114"/>
      <c r="Q135" s="115"/>
      <c r="R135" s="97">
        <f t="shared" si="40"/>
        <v>0</v>
      </c>
      <c r="S135" s="98">
        <f t="shared" si="41"/>
        <v>0</v>
      </c>
      <c r="T135" s="99">
        <f t="shared" si="42"/>
        <v>0</v>
      </c>
    </row>
    <row r="136" spans="1:20" ht="14.25">
      <c r="A136" s="5"/>
      <c r="B136" s="6"/>
      <c r="C136" s="7"/>
      <c r="D136" s="8"/>
      <c r="E136" s="115"/>
      <c r="F136" s="8"/>
      <c r="G136" s="95">
        <f t="shared" si="39"/>
        <v>0</v>
      </c>
      <c r="H136" s="113"/>
      <c r="I136" s="114"/>
      <c r="J136" s="114"/>
      <c r="K136" s="115"/>
      <c r="L136" s="113"/>
      <c r="M136" s="114"/>
      <c r="N136" s="115"/>
      <c r="O136" s="113"/>
      <c r="P136" s="114"/>
      <c r="Q136" s="115"/>
      <c r="R136" s="97">
        <f t="shared" si="40"/>
        <v>0</v>
      </c>
      <c r="S136" s="98">
        <f t="shared" si="41"/>
        <v>0</v>
      </c>
      <c r="T136" s="99">
        <f t="shared" si="42"/>
        <v>0</v>
      </c>
    </row>
    <row r="137" spans="1:20" ht="14.25">
      <c r="A137" s="5"/>
      <c r="B137" s="6"/>
      <c r="C137" s="7"/>
      <c r="D137" s="8"/>
      <c r="E137" s="115"/>
      <c r="F137" s="8"/>
      <c r="G137" s="95">
        <f t="shared" si="39"/>
        <v>0</v>
      </c>
      <c r="H137" s="113"/>
      <c r="I137" s="114"/>
      <c r="J137" s="114"/>
      <c r="K137" s="115"/>
      <c r="L137" s="113"/>
      <c r="M137" s="114"/>
      <c r="N137" s="115"/>
      <c r="O137" s="113"/>
      <c r="P137" s="114"/>
      <c r="Q137" s="115"/>
      <c r="R137" s="97">
        <f t="shared" si="40"/>
        <v>0</v>
      </c>
      <c r="S137" s="98">
        <f t="shared" si="41"/>
        <v>0</v>
      </c>
      <c r="T137" s="99">
        <f t="shared" si="42"/>
        <v>0</v>
      </c>
    </row>
    <row r="138" spans="1:20" ht="15" thickBot="1">
      <c r="A138" s="12"/>
      <c r="B138" s="13"/>
      <c r="C138" s="14"/>
      <c r="D138" s="15"/>
      <c r="E138" s="118"/>
      <c r="F138" s="15"/>
      <c r="G138" s="95">
        <f t="shared" si="39"/>
        <v>0</v>
      </c>
      <c r="H138" s="116"/>
      <c r="I138" s="117"/>
      <c r="J138" s="117"/>
      <c r="K138" s="118"/>
      <c r="L138" s="116"/>
      <c r="M138" s="117"/>
      <c r="N138" s="118"/>
      <c r="O138" s="116"/>
      <c r="P138" s="117"/>
      <c r="Q138" s="118"/>
      <c r="R138" s="102">
        <f t="shared" si="40"/>
        <v>0</v>
      </c>
      <c r="S138" s="103">
        <f t="shared" si="41"/>
        <v>0</v>
      </c>
      <c r="T138" s="104">
        <f t="shared" si="42"/>
        <v>0</v>
      </c>
    </row>
    <row r="139" spans="1:20" ht="15" thickBot="1">
      <c r="A139" s="105"/>
      <c r="B139" s="105"/>
      <c r="C139" s="105"/>
      <c r="D139" s="105"/>
      <c r="E139" s="105"/>
      <c r="F139" s="105"/>
      <c r="G139" s="146">
        <f>SUM(G107:G138)</f>
        <v>0</v>
      </c>
      <c r="H139" s="105"/>
      <c r="I139" s="105"/>
      <c r="J139" s="146"/>
      <c r="K139" s="105"/>
      <c r="L139" s="105"/>
      <c r="M139" s="105"/>
      <c r="N139" s="105"/>
      <c r="O139" s="105"/>
      <c r="P139" s="105"/>
      <c r="Q139" s="105"/>
      <c r="R139" s="107"/>
      <c r="S139" s="108"/>
      <c r="T139" s="109"/>
    </row>
    <row r="140" spans="16:20" ht="15.75" thickBot="1">
      <c r="P140" s="321" t="s">
        <v>39</v>
      </c>
      <c r="Q140" s="322"/>
      <c r="R140" s="322"/>
      <c r="S140" s="119">
        <f>SUM(S32:S63)+SUM(S69:S100)+SUM(S107:S138)</f>
        <v>0</v>
      </c>
      <c r="T140" s="120">
        <f>SUM(T32:T63)+SUM(T69:T100)+SUM(T107:T138)</f>
        <v>0</v>
      </c>
    </row>
    <row r="141" spans="18:20" ht="15" thickBot="1">
      <c r="R141" s="44"/>
      <c r="S141" s="45"/>
      <c r="T141" s="46"/>
    </row>
    <row r="142" spans="18:20" ht="15" thickBot="1">
      <c r="R142" s="121" t="s">
        <v>33</v>
      </c>
      <c r="S142" s="122" t="s">
        <v>40</v>
      </c>
      <c r="T142" s="123" t="s">
        <v>35</v>
      </c>
    </row>
    <row r="143" spans="2:20" ht="15" thickBot="1">
      <c r="B143" s="124"/>
      <c r="C143" s="124"/>
      <c r="D143" s="124"/>
      <c r="E143" s="124"/>
      <c r="G143" s="125"/>
      <c r="H143" s="126"/>
      <c r="I143" s="127"/>
      <c r="J143" s="127"/>
      <c r="K143" s="127"/>
      <c r="L143" s="127"/>
      <c r="M143" s="127"/>
      <c r="N143" s="127"/>
      <c r="O143" s="127"/>
      <c r="P143" s="127"/>
      <c r="Q143" s="128" t="s">
        <v>125</v>
      </c>
      <c r="R143" s="39"/>
      <c r="S143" s="129">
        <f>IF(R143="OUI",ECOLE_VAL,0)</f>
        <v>0</v>
      </c>
      <c r="T143" s="130"/>
    </row>
    <row r="144" spans="18:20" ht="15" thickBot="1">
      <c r="R144" s="44"/>
      <c r="S144" s="45"/>
      <c r="T144" s="46"/>
    </row>
    <row r="145" spans="16:20" ht="15.75" thickBot="1">
      <c r="P145" s="321" t="s">
        <v>41</v>
      </c>
      <c r="Q145" s="322"/>
      <c r="R145" s="322"/>
      <c r="S145" s="119">
        <f>SUM(S143:S143)</f>
        <v>0</v>
      </c>
      <c r="T145" s="120">
        <f>SUM(T143:T143)</f>
        <v>0</v>
      </c>
    </row>
    <row r="146" spans="18:20" ht="14.25">
      <c r="R146" s="44"/>
      <c r="S146" s="45"/>
      <c r="T146" s="46"/>
    </row>
    <row r="147" spans="1:20" ht="29.25" customHeight="1">
      <c r="A147" s="131" t="s">
        <v>73</v>
      </c>
      <c r="B147" s="132"/>
      <c r="C147" s="132"/>
      <c r="D147" s="132"/>
      <c r="E147" s="132"/>
      <c r="F147" s="132"/>
      <c r="G147" s="133"/>
      <c r="H147" s="132"/>
      <c r="I147" s="132"/>
      <c r="J147" s="133"/>
      <c r="K147" s="132"/>
      <c r="L147" s="132"/>
      <c r="M147" s="132"/>
      <c r="N147" s="132"/>
      <c r="O147" s="132"/>
      <c r="P147" s="132"/>
      <c r="Q147" s="132"/>
      <c r="R147" s="134"/>
      <c r="S147" s="135"/>
      <c r="T147" s="136"/>
    </row>
    <row r="148" spans="18:20" ht="15" thickBot="1">
      <c r="R148" s="44"/>
      <c r="S148" s="45"/>
      <c r="T148" s="46"/>
    </row>
    <row r="149" spans="5:20" ht="15.75" thickBot="1">
      <c r="E149" s="137"/>
      <c r="F149" s="138"/>
      <c r="G149" s="138"/>
      <c r="H149" s="138"/>
      <c r="I149" s="138"/>
      <c r="P149" s="321" t="s">
        <v>21</v>
      </c>
      <c r="Q149" s="322"/>
      <c r="R149" s="322"/>
      <c r="S149" s="119">
        <f>S24*-1</f>
        <v>0</v>
      </c>
      <c r="T149" s="120">
        <f>T24*-1</f>
        <v>0</v>
      </c>
    </row>
    <row r="150" spans="1:20" ht="15" thickBot="1">
      <c r="A150" s="42"/>
      <c r="B150" s="42"/>
      <c r="C150" s="42"/>
      <c r="D150" s="42"/>
      <c r="E150" s="137"/>
      <c r="F150" s="138"/>
      <c r="G150" s="138"/>
      <c r="H150" s="138"/>
      <c r="I150" s="138"/>
      <c r="R150" s="44"/>
      <c r="S150" s="139"/>
      <c r="T150" s="140"/>
    </row>
    <row r="151" spans="1:20" ht="15.75" thickBot="1">
      <c r="A151" s="42"/>
      <c r="B151" s="42"/>
      <c r="C151" s="42"/>
      <c r="D151" s="42"/>
      <c r="E151" s="137"/>
      <c r="F151" s="138"/>
      <c r="G151" s="138"/>
      <c r="H151" s="138"/>
      <c r="I151" s="138"/>
      <c r="P151" s="321" t="s">
        <v>39</v>
      </c>
      <c r="Q151" s="322"/>
      <c r="R151" s="322"/>
      <c r="S151" s="119">
        <f>S140</f>
        <v>0</v>
      </c>
      <c r="T151" s="120">
        <f>T140</f>
        <v>0</v>
      </c>
    </row>
    <row r="152" spans="1:20" ht="15" thickBot="1">
      <c r="A152" s="42"/>
      <c r="B152" s="248" t="s">
        <v>143</v>
      </c>
      <c r="C152" s="248"/>
      <c r="D152" s="248"/>
      <c r="E152" s="248"/>
      <c r="F152" s="248"/>
      <c r="G152" s="248"/>
      <c r="H152" s="138"/>
      <c r="I152" s="138"/>
      <c r="R152" s="44"/>
      <c r="S152" s="139"/>
      <c r="T152" s="140"/>
    </row>
    <row r="153" spans="1:20" ht="15.75" thickBot="1">
      <c r="A153" s="42"/>
      <c r="B153" s="248"/>
      <c r="C153" s="248"/>
      <c r="D153" s="248"/>
      <c r="E153" s="248"/>
      <c r="F153" s="248"/>
      <c r="G153" s="248"/>
      <c r="H153" s="138"/>
      <c r="I153" s="138"/>
      <c r="P153" s="321" t="s">
        <v>41</v>
      </c>
      <c r="Q153" s="322"/>
      <c r="R153" s="322"/>
      <c r="S153" s="119">
        <f>S145</f>
        <v>0</v>
      </c>
      <c r="T153" s="120">
        <f>T145</f>
        <v>0</v>
      </c>
    </row>
    <row r="154" spans="1:20" ht="15" thickBot="1">
      <c r="A154" s="42"/>
      <c r="B154" s="248"/>
      <c r="C154" s="248"/>
      <c r="D154" s="248"/>
      <c r="E154" s="248"/>
      <c r="F154" s="248"/>
      <c r="G154" s="248"/>
      <c r="R154" s="44"/>
      <c r="S154" s="139"/>
      <c r="T154" s="140"/>
    </row>
    <row r="155" spans="1:22" ht="15.75" thickBot="1">
      <c r="A155" s="42"/>
      <c r="B155" s="248"/>
      <c r="C155" s="248"/>
      <c r="D155" s="248"/>
      <c r="E155" s="248"/>
      <c r="F155" s="248"/>
      <c r="G155" s="248"/>
      <c r="P155" s="321" t="s">
        <v>44</v>
      </c>
      <c r="Q155" s="322"/>
      <c r="R155" s="322"/>
      <c r="S155" s="119">
        <f>S149+S151+S153</f>
        <v>0</v>
      </c>
      <c r="T155" s="120">
        <f>T149+T151+T153</f>
        <v>0</v>
      </c>
      <c r="V155" s="314" t="s">
        <v>129</v>
      </c>
    </row>
    <row r="156" spans="1:22" ht="15" thickBot="1">
      <c r="A156" s="42"/>
      <c r="B156" s="42"/>
      <c r="C156" s="42"/>
      <c r="D156" s="42"/>
      <c r="R156" s="44"/>
      <c r="S156" s="139"/>
      <c r="T156" s="140"/>
      <c r="V156" s="315"/>
    </row>
    <row r="157" spans="1:22" ht="15.75" thickBot="1">
      <c r="A157" s="42"/>
      <c r="B157" s="42"/>
      <c r="C157" s="42"/>
      <c r="D157" s="42"/>
      <c r="L157" s="141"/>
      <c r="M157" s="141"/>
      <c r="N157" s="141"/>
      <c r="O157" s="142" t="s">
        <v>45</v>
      </c>
      <c r="P157" s="317"/>
      <c r="Q157" s="318"/>
      <c r="R157" s="318"/>
      <c r="S157" s="143">
        <f>IF(S155&lt;0,IF(ABS((VLOOKUP(P157,PEN_FIN,3,FALSE))*S155)&lt;PEN_FIN_ARB_MIN,PEN_FIN_ARB_MIN,ABS((VLOOKUP(P157,PEN_FIN,3,FALSE))*S155)),0)</f>
        <v>0</v>
      </c>
      <c r="T157" s="144">
        <f>IF(T155&lt;0,IF(ABS((VLOOKUP(P157,PEN_FIN,3,FALSE))*T155)&lt;PEN_FIN_OTM_MIN,PEN_FIN_OTM_MIN,ABS((VLOOKUP(P157,PEN_FIN,3,FALSE))*T155)),0)</f>
        <v>0</v>
      </c>
      <c r="V157" s="315"/>
    </row>
    <row r="158" spans="1:22" ht="15" thickBot="1">
      <c r="A158" s="42"/>
      <c r="B158" s="42"/>
      <c r="C158" s="42"/>
      <c r="D158" s="42"/>
      <c r="V158" s="315"/>
    </row>
    <row r="159" spans="1:22" ht="15.75" thickBot="1">
      <c r="A159" s="42"/>
      <c r="B159" s="42"/>
      <c r="C159" s="42"/>
      <c r="D159" s="42"/>
      <c r="P159" s="145"/>
      <c r="Q159" s="145"/>
      <c r="R159" s="142" t="s">
        <v>75</v>
      </c>
      <c r="S159" s="319">
        <v>0</v>
      </c>
      <c r="T159" s="320"/>
      <c r="V159" s="316"/>
    </row>
    <row r="160" spans="1:22" ht="15.75" thickBot="1">
      <c r="A160" s="42"/>
      <c r="B160" s="42"/>
      <c r="C160" s="42"/>
      <c r="D160" s="42"/>
      <c r="R160" s="142" t="s">
        <v>76</v>
      </c>
      <c r="S160" s="319">
        <f>IF(V160=TRUE,IF(S155&gt;0,S155,0)+IF(T155&gt;0,T155,0),0)</f>
        <v>0</v>
      </c>
      <c r="T160" s="320"/>
      <c r="V160" s="155" t="b">
        <f>IF(AND(S155&gt;=0,T155&gt;=0),TRUE,FALSE)</f>
        <v>1</v>
      </c>
    </row>
  </sheetData>
  <sheetProtection password="F907" sheet="1"/>
  <mergeCells count="95">
    <mergeCell ref="V155:V159"/>
    <mergeCell ref="P157:R157"/>
    <mergeCell ref="S159:T159"/>
    <mergeCell ref="S160:T160"/>
    <mergeCell ref="P140:R140"/>
    <mergeCell ref="P145:R145"/>
    <mergeCell ref="P149:R149"/>
    <mergeCell ref="P151:R151"/>
    <mergeCell ref="P153:R153"/>
    <mergeCell ref="P155:R155"/>
    <mergeCell ref="T105:T106"/>
    <mergeCell ref="A103:B103"/>
    <mergeCell ref="A105:A106"/>
    <mergeCell ref="B105:B106"/>
    <mergeCell ref="C105:C106"/>
    <mergeCell ref="D105:E105"/>
    <mergeCell ref="F105:G105"/>
    <mergeCell ref="H105:K105"/>
    <mergeCell ref="L105:N105"/>
    <mergeCell ref="O105:Q105"/>
    <mergeCell ref="R105:R106"/>
    <mergeCell ref="S105:S106"/>
    <mergeCell ref="T67:T68"/>
    <mergeCell ref="A65:B65"/>
    <mergeCell ref="A67:A68"/>
    <mergeCell ref="B67:B68"/>
    <mergeCell ref="C67:C68"/>
    <mergeCell ref="D67:E67"/>
    <mergeCell ref="F67:G67"/>
    <mergeCell ref="H67:K67"/>
    <mergeCell ref="T30:T31"/>
    <mergeCell ref="A28:B28"/>
    <mergeCell ref="A30:A31"/>
    <mergeCell ref="B30:B31"/>
    <mergeCell ref="C30:C31"/>
    <mergeCell ref="D30:E30"/>
    <mergeCell ref="O30:Q30"/>
    <mergeCell ref="R30:R31"/>
    <mergeCell ref="S30:S31"/>
    <mergeCell ref="L67:N67"/>
    <mergeCell ref="O67:Q67"/>
    <mergeCell ref="R67:R68"/>
    <mergeCell ref="S67:S68"/>
    <mergeCell ref="Q24:R24"/>
    <mergeCell ref="B16:B17"/>
    <mergeCell ref="C16:D16"/>
    <mergeCell ref="Q16:R16"/>
    <mergeCell ref="C17:D17"/>
    <mergeCell ref="Q17:R17"/>
    <mergeCell ref="B18:B19"/>
    <mergeCell ref="C18:D18"/>
    <mergeCell ref="Q18:R18"/>
    <mergeCell ref="C19:D19"/>
    <mergeCell ref="Q19:R19"/>
    <mergeCell ref="B20:B21"/>
    <mergeCell ref="C20:D20"/>
    <mergeCell ref="Q20:R20"/>
    <mergeCell ref="C21:D21"/>
    <mergeCell ref="Q21:R21"/>
    <mergeCell ref="Q22:R22"/>
    <mergeCell ref="C23:D23"/>
    <mergeCell ref="Q23:R23"/>
    <mergeCell ref="Q6:T6"/>
    <mergeCell ref="B1:H1"/>
    <mergeCell ref="E6:G6"/>
    <mergeCell ref="H6:J6"/>
    <mergeCell ref="K6:M6"/>
    <mergeCell ref="N6:P6"/>
    <mergeCell ref="Q7:R7"/>
    <mergeCell ref="N14:P14"/>
    <mergeCell ref="J1:T1"/>
    <mergeCell ref="B2:H2"/>
    <mergeCell ref="C12:D12"/>
    <mergeCell ref="Q12:R12"/>
    <mergeCell ref="C13:D13"/>
    <mergeCell ref="Q13:R13"/>
    <mergeCell ref="B8:B13"/>
    <mergeCell ref="E10:G10"/>
    <mergeCell ref="H10:J10"/>
    <mergeCell ref="K10:M10"/>
    <mergeCell ref="N10:P10"/>
    <mergeCell ref="C8:D8"/>
    <mergeCell ref="Q8:R8"/>
    <mergeCell ref="C9:D9"/>
    <mergeCell ref="Q9:R9"/>
    <mergeCell ref="A8:A23"/>
    <mergeCell ref="B152:G155"/>
    <mergeCell ref="E14:G14"/>
    <mergeCell ref="H14:J14"/>
    <mergeCell ref="K14:M14"/>
    <mergeCell ref="B22:B23"/>
    <mergeCell ref="C22:D22"/>
    <mergeCell ref="F30:G30"/>
    <mergeCell ref="H30:K30"/>
    <mergeCell ref="L30:N30"/>
  </mergeCells>
  <conditionalFormatting sqref="R143 A69:D100 F69:F100">
    <cfRule type="containsBlanks" priority="42" dxfId="0">
      <formula>LEN(TRIM(A69))=0</formula>
    </cfRule>
  </conditionalFormatting>
  <conditionalFormatting sqref="E8:E9 H8:H9 K8:K9 N8:N9">
    <cfRule type="containsBlanks" priority="41" dxfId="0">
      <formula>LEN(TRIM(E8))=0</formula>
    </cfRule>
  </conditionalFormatting>
  <conditionalFormatting sqref="A32:D63 H32:J63 L32:M63 O32:O63 F32:F63">
    <cfRule type="containsBlanks" priority="40" dxfId="0">
      <formula>LEN(TRIM(A32))=0</formula>
    </cfRule>
  </conditionalFormatting>
  <conditionalFormatting sqref="B1">
    <cfRule type="containsBlanks" priority="39" dxfId="0">
      <formula>LEN(TRIM(B1))=0</formula>
    </cfRule>
  </conditionalFormatting>
  <conditionalFormatting sqref="A107:D138 F107:F138">
    <cfRule type="containsBlanks" priority="37" dxfId="0">
      <formula>LEN(TRIM(A107))=0</formula>
    </cfRule>
  </conditionalFormatting>
  <conditionalFormatting sqref="P157">
    <cfRule type="containsBlanks" priority="31" dxfId="0">
      <formula>LEN(TRIM(P157))=0</formula>
    </cfRule>
  </conditionalFormatting>
  <conditionalFormatting sqref="E12:E13">
    <cfRule type="containsBlanks" priority="20" dxfId="0">
      <formula>LEN(TRIM(E12))=0</formula>
    </cfRule>
  </conditionalFormatting>
  <conditionalFormatting sqref="H12:H13">
    <cfRule type="containsBlanks" priority="19" dxfId="0">
      <formula>LEN(TRIM(H12))=0</formula>
    </cfRule>
  </conditionalFormatting>
  <conditionalFormatting sqref="K12:K13">
    <cfRule type="containsBlanks" priority="18" dxfId="0">
      <formula>LEN(TRIM(K12))=0</formula>
    </cfRule>
  </conditionalFormatting>
  <conditionalFormatting sqref="N12:N13">
    <cfRule type="containsBlanks" priority="17" dxfId="0">
      <formula>LEN(TRIM(N12))=0</formula>
    </cfRule>
  </conditionalFormatting>
  <conditionalFormatting sqref="E16:E17">
    <cfRule type="containsBlanks" priority="16" dxfId="0">
      <formula>LEN(TRIM(E16))=0</formula>
    </cfRule>
  </conditionalFormatting>
  <conditionalFormatting sqref="H16:H17">
    <cfRule type="containsBlanks" priority="15" dxfId="0">
      <formula>LEN(TRIM(H16))=0</formula>
    </cfRule>
  </conditionalFormatting>
  <conditionalFormatting sqref="K16:K17">
    <cfRule type="containsBlanks" priority="14" dxfId="0">
      <formula>LEN(TRIM(K16))=0</formula>
    </cfRule>
  </conditionalFormatting>
  <conditionalFormatting sqref="N16:N17">
    <cfRule type="containsBlanks" priority="13" dxfId="0">
      <formula>LEN(TRIM(N16))=0</formula>
    </cfRule>
  </conditionalFormatting>
  <conditionalFormatting sqref="E18:E19">
    <cfRule type="containsBlanks" priority="12" dxfId="0">
      <formula>LEN(TRIM(E18))=0</formula>
    </cfRule>
  </conditionalFormatting>
  <conditionalFormatting sqref="H18:H19">
    <cfRule type="containsBlanks" priority="11" dxfId="0">
      <formula>LEN(TRIM(H18))=0</formula>
    </cfRule>
  </conditionalFormatting>
  <conditionalFormatting sqref="K18:K19">
    <cfRule type="containsBlanks" priority="10" dxfId="0">
      <formula>LEN(TRIM(K18))=0</formula>
    </cfRule>
  </conditionalFormatting>
  <conditionalFormatting sqref="N18:N19">
    <cfRule type="containsBlanks" priority="9" dxfId="0">
      <formula>LEN(TRIM(N18))=0</formula>
    </cfRule>
  </conditionalFormatting>
  <conditionalFormatting sqref="E20:E21">
    <cfRule type="containsBlanks" priority="8" dxfId="0">
      <formula>LEN(TRIM(E20))=0</formula>
    </cfRule>
  </conditionalFormatting>
  <conditionalFormatting sqref="H20:H21">
    <cfRule type="containsBlanks" priority="7" dxfId="0">
      <formula>LEN(TRIM(H20))=0</formula>
    </cfRule>
  </conditionalFormatting>
  <conditionalFormatting sqref="K20:K21">
    <cfRule type="containsBlanks" priority="6" dxfId="0">
      <formula>LEN(TRIM(K20))=0</formula>
    </cfRule>
  </conditionalFormatting>
  <conditionalFormatting sqref="N20:N21">
    <cfRule type="containsBlanks" priority="5" dxfId="0">
      <formula>LEN(TRIM(N20))=0</formula>
    </cfRule>
  </conditionalFormatting>
  <conditionalFormatting sqref="E22:E23">
    <cfRule type="containsBlanks" priority="4" dxfId="0">
      <formula>LEN(TRIM(E22))=0</formula>
    </cfRule>
  </conditionalFormatting>
  <conditionalFormatting sqref="H22:H23">
    <cfRule type="containsBlanks" priority="3" dxfId="0">
      <formula>LEN(TRIM(H22))=0</formula>
    </cfRule>
  </conditionalFormatting>
  <conditionalFormatting sqref="N22:N23">
    <cfRule type="containsBlanks" priority="2" dxfId="0">
      <formula>LEN(TRIM(N22))=0</formula>
    </cfRule>
  </conditionalFormatting>
  <conditionalFormatting sqref="K22:K23">
    <cfRule type="containsBlanks" priority="1" dxfId="0">
      <formula>LEN(TRIM(K22))=0</formula>
    </cfRule>
  </conditionalFormatting>
  <dataValidations count="11">
    <dataValidation type="list" allowBlank="1" showInputMessage="1" showErrorMessage="1" sqref="R143">
      <formula1>$D$103:$D$104</formula1>
    </dataValidation>
    <dataValidation type="list" allowBlank="1" showInputMessage="1" showErrorMessage="1" sqref="D107:D138 D69:D100">
      <formula1>$D$65:$D$66</formula1>
    </dataValidation>
    <dataValidation type="list" allowBlank="1" showInputMessage="1" showErrorMessage="1" sqref="C107:C138 C32:C63 C69:C100">
      <formula1>$C$28:$C$29</formula1>
    </dataValidation>
    <dataValidation type="list" allowBlank="1" showInputMessage="1" showErrorMessage="1" sqref="L32:L63">
      <formula1>$L$28:$L$29</formula1>
    </dataValidation>
    <dataValidation type="list" allowBlank="1" showInputMessage="1" showErrorMessage="1" sqref="O32:O63">
      <formula1>$O$28:$O$29</formula1>
    </dataValidation>
    <dataValidation type="list" allowBlank="1" showInputMessage="1" showErrorMessage="1" sqref="H32:H63">
      <formula1>$H$28:$H$29</formula1>
    </dataValidation>
    <dataValidation type="list" allowBlank="1" showInputMessage="1" showErrorMessage="1" sqref="P32 P69:P90 P107:P127">
      <formula1>SIMULATION!#REF!</formula1>
    </dataValidation>
    <dataValidation type="list" allowBlank="1" showInputMessage="1" showErrorMessage="1" sqref="P157:R157">
      <formula1>LIST_CAT_FIN</formula1>
    </dataValidation>
    <dataValidation allowBlank="1" showInputMessage="1" showErrorMessage="1" prompt="Saisir le nom du club en MAJUSCULES" sqref="B2"/>
    <dataValidation type="list" allowBlank="1" showInputMessage="1" showErrorMessage="1" sqref="E8 H8 K8 N8 E12 H12 K12 N12 E16 H16 K16 N16 E18 H18 K18 N18 E20 H20 K20 N20 E22 H22 N22 K22">
      <formula1>LIST_FEM</formula1>
    </dataValidation>
    <dataValidation type="list" allowBlank="1" showInputMessage="1" showErrorMessage="1" sqref="E9 H9 K9 N9 E13 H13 K13 N13 E17 H17 K17 N17 E19 H19 K19 N19 E21 H21 K21 N21 E23 H23 N23 K23">
      <formula1>LIST_MASC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Secretaire General</dc:creator>
  <cp:keywords/>
  <dc:description/>
  <cp:lastModifiedBy>Comite de Basket</cp:lastModifiedBy>
  <cp:lastPrinted>2014-08-17T18:58:45Z</cp:lastPrinted>
  <dcterms:created xsi:type="dcterms:W3CDTF">2014-05-22T07:21:34Z</dcterms:created>
  <dcterms:modified xsi:type="dcterms:W3CDTF">2015-06-18T14:17:15Z</dcterms:modified>
  <cp:category/>
  <cp:version/>
  <cp:contentType/>
  <cp:contentStatus/>
</cp:coreProperties>
</file>